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I:\Koncern\SVERIGE\ANALYSER\SAS_SE\SASegp\Under utveckling\Christian\2023\Budgetmall\2026\"/>
    </mc:Choice>
  </mc:AlternateContent>
  <xr:revisionPtr revIDLastSave="0" documentId="13_ncr:1_{89F95181-7D0C-40E6-9C33-C65FE8F9C20E}" xr6:coauthVersionLast="47" xr6:coauthVersionMax="47" xr10:uidLastSave="{00000000-0000-0000-0000-000000000000}"/>
  <workbookProtection workbookAlgorithmName="SHA-512" workbookHashValue="0mRij3SYwKVymmjH50NK+i7YWBhKGtNZjPeGTPMV5R0Nl/kDoPk5zO7omb2SGyVgdf2CFwL4FCEjzsN96CyV0w==" workbookSaltValue="xDehswXAROpViqjtq0y5Lw==" workbookSpinCount="100000" lockStructure="1"/>
  <bookViews>
    <workbookView xWindow="-108" yWindow="-108" windowWidth="23256" windowHeight="12456" xr2:uid="{50D6CBF4-87E0-4D16-81D4-1FDC65DA4321}"/>
  </bookViews>
  <sheets>
    <sheet name="Budgetmall LSB" sheetId="1" r:id="rId1"/>
    <sheet name="Data" sheetId="2" state="hidden" r:id="rId2"/>
  </sheets>
  <definedNames>
    <definedName name="Avdrag">Data!$G$2:$I$416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48" i="2" l="1"/>
  <c r="W35" i="2"/>
  <c r="V35" i="2"/>
  <c r="U35" i="2"/>
  <c r="U43" i="2" s="1"/>
  <c r="V24" i="2"/>
  <c r="U24" i="2"/>
  <c r="D3" i="2"/>
  <c r="D292" i="2"/>
  <c r="AJ20" i="2"/>
  <c r="AM4" i="2" a="1"/>
  <c r="AM4" i="2" s="1"/>
  <c r="AJ11" i="2"/>
  <c r="AJ4" i="2" a="1"/>
  <c r="AJ4" i="2" s="1"/>
  <c r="AJ18" i="2" s="1"/>
  <c r="AJ30" i="2"/>
  <c r="B30" i="1"/>
  <c r="C66" i="1" l="1"/>
  <c r="D57" i="1"/>
  <c r="D56" i="1"/>
  <c r="B84" i="1"/>
  <c r="B77" i="1"/>
  <c r="B67" i="1"/>
  <c r="B59" i="1"/>
  <c r="B53" i="1"/>
  <c r="B44" i="1"/>
  <c r="AM11" i="2"/>
  <c r="B15" i="1"/>
  <c r="B87" i="1" l="1"/>
  <c r="AM18" i="2"/>
  <c r="AM3" i="2"/>
  <c r="AM2" i="2"/>
  <c r="C50" i="1"/>
  <c r="C49" i="1"/>
  <c r="C47" i="1"/>
  <c r="C42" i="1"/>
  <c r="AM30" i="2"/>
  <c r="AM23" i="2"/>
  <c r="AM22" i="2"/>
  <c r="AM21" i="2"/>
  <c r="AM20" i="2"/>
  <c r="AJ3" i="2"/>
  <c r="AJ2" i="2"/>
  <c r="AJ23" i="2"/>
  <c r="AJ22" i="2"/>
  <c r="AJ21" i="2"/>
  <c r="W43" i="2"/>
  <c r="W47" i="2" s="1"/>
  <c r="V43" i="2"/>
  <c r="U48" i="2"/>
  <c r="V26" i="2"/>
  <c r="V27" i="2"/>
  <c r="V28" i="2"/>
  <c r="V29" i="2"/>
  <c r="V25" i="2"/>
  <c r="U26" i="2"/>
  <c r="U27" i="2"/>
  <c r="U28" i="2"/>
  <c r="U29" i="2"/>
  <c r="U25" i="2"/>
  <c r="C84" i="1"/>
  <c r="C77" i="1"/>
  <c r="D39" i="1"/>
  <c r="V47" i="2" l="1"/>
  <c r="V46" i="2"/>
  <c r="AJ17" i="2"/>
  <c r="AJ5" i="2"/>
  <c r="AJ8" i="2" s="1"/>
  <c r="AM5" i="2"/>
  <c r="AM9" i="2" s="1"/>
  <c r="C56" i="1"/>
  <c r="AM17" i="2"/>
  <c r="U44" i="2"/>
  <c r="C62" i="1" s="1"/>
  <c r="U46" i="2"/>
  <c r="U47" i="2"/>
  <c r="U45" i="2"/>
  <c r="V44" i="2"/>
  <c r="W48" i="2"/>
  <c r="W46" i="2"/>
  <c r="W44" i="2"/>
  <c r="W45" i="2"/>
  <c r="V45" i="2"/>
  <c r="C65" i="1"/>
  <c r="C64" i="1"/>
  <c r="C63" i="1"/>
  <c r="C57" i="1"/>
  <c r="C44" i="1"/>
  <c r="AM28" i="2" l="1"/>
  <c r="AM27" i="2"/>
  <c r="AM26" i="2"/>
  <c r="AJ12" i="2"/>
  <c r="AJ32" i="2"/>
  <c r="AJ27" i="2"/>
  <c r="AJ26" i="2"/>
  <c r="AJ28" i="2"/>
  <c r="AJ24" i="2"/>
  <c r="AJ25" i="2"/>
  <c r="AM12" i="2"/>
  <c r="AM8" i="2"/>
  <c r="AM32" i="2"/>
  <c r="AJ9" i="2"/>
  <c r="AM25" i="2"/>
  <c r="AM24" i="2"/>
  <c r="C59" i="1"/>
  <c r="C67" i="1"/>
  <c r="C53" i="1"/>
  <c r="AJ29" i="2" l="1"/>
  <c r="AJ31" i="2" s="1"/>
  <c r="AJ33" i="2" s="1"/>
  <c r="AJ10" i="2" s="1"/>
  <c r="AM29" i="2"/>
  <c r="C87" i="1"/>
  <c r="B9" i="1" s="1"/>
  <c r="AM31" i="2" l="1"/>
  <c r="AM33" i="2" s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AM10" i="2" l="1"/>
  <c r="B14" i="1"/>
  <c r="AJ6" i="2" s="1"/>
  <c r="AJ7" i="2" s="1"/>
  <c r="AJ13" i="2" s="1"/>
  <c r="J4" i="2"/>
  <c r="K4" i="2" s="1"/>
  <c r="K3" i="2"/>
  <c r="AM6" i="2" l="1"/>
  <c r="AM7" i="2" s="1"/>
  <c r="AM13" i="2" s="1"/>
  <c r="B29" i="1" s="1"/>
  <c r="J5" i="2"/>
  <c r="B28" i="1" l="1"/>
  <c r="B32" i="1" s="1"/>
  <c r="J6" i="2"/>
  <c r="K5" i="2"/>
  <c r="B8" i="1" l="1"/>
  <c r="B10" i="1" s="1"/>
  <c r="AJ14" i="2"/>
  <c r="AM14" i="2"/>
  <c r="J7" i="2"/>
  <c r="K6" i="2"/>
  <c r="J8" i="2" l="1"/>
  <c r="K7" i="2"/>
  <c r="K8" i="2" l="1"/>
  <c r="J9" i="2"/>
  <c r="Q4" i="2"/>
  <c r="Q5" i="2" s="1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Q52" i="2" s="1"/>
  <c r="Q53" i="2" s="1"/>
  <c r="Q54" i="2" s="1"/>
  <c r="Q55" i="2" s="1"/>
  <c r="Q56" i="2" s="1"/>
  <c r="Q57" i="2" s="1"/>
  <c r="Q58" i="2" s="1"/>
  <c r="Q59" i="2" s="1"/>
  <c r="Q60" i="2" s="1"/>
  <c r="Q61" i="2" s="1"/>
  <c r="Q62" i="2" s="1"/>
  <c r="Q63" i="2" s="1"/>
  <c r="Q64" i="2" s="1"/>
  <c r="Q65" i="2" s="1"/>
  <c r="Q66" i="2" s="1"/>
  <c r="Q67" i="2" s="1"/>
  <c r="Q68" i="2" s="1"/>
  <c r="Q69" i="2" s="1"/>
  <c r="Q70" i="2" s="1"/>
  <c r="Q71" i="2" s="1"/>
  <c r="Q72" i="2" s="1"/>
  <c r="Q73" i="2" s="1"/>
  <c r="Q74" i="2" s="1"/>
  <c r="Q75" i="2" s="1"/>
  <c r="Q76" i="2" s="1"/>
  <c r="Q77" i="2" s="1"/>
  <c r="Q78" i="2" s="1"/>
  <c r="Q79" i="2" s="1"/>
  <c r="Q80" i="2" s="1"/>
  <c r="Q81" i="2" s="1"/>
  <c r="Q82" i="2" s="1"/>
  <c r="Q83" i="2" s="1"/>
  <c r="Q84" i="2" s="1"/>
  <c r="J10" i="2" l="1"/>
  <c r="K9" i="2"/>
  <c r="J11" i="2" l="1"/>
  <c r="K10" i="2"/>
  <c r="J12" i="2" l="1"/>
  <c r="K11" i="2"/>
  <c r="J13" i="2" l="1"/>
  <c r="K12" i="2"/>
  <c r="K13" i="2" l="1"/>
  <c r="J14" i="2"/>
  <c r="J15" i="2" l="1"/>
  <c r="K14" i="2"/>
  <c r="K15" i="2" l="1"/>
  <c r="J16" i="2"/>
  <c r="J17" i="2" l="1"/>
  <c r="K16" i="2"/>
  <c r="K17" i="2" l="1"/>
  <c r="J18" i="2"/>
  <c r="J19" i="2" l="1"/>
  <c r="K18" i="2"/>
  <c r="K19" i="2" l="1"/>
  <c r="J20" i="2"/>
  <c r="J21" i="2" l="1"/>
  <c r="K20" i="2"/>
  <c r="J22" i="2" l="1"/>
  <c r="K21" i="2"/>
  <c r="J23" i="2" l="1"/>
  <c r="K22" i="2"/>
  <c r="K23" i="2" l="1"/>
  <c r="J24" i="2"/>
  <c r="K24" i="2" l="1"/>
  <c r="J25" i="2"/>
  <c r="K25" i="2" l="1"/>
  <c r="J26" i="2"/>
  <c r="K26" i="2" l="1"/>
  <c r="J27" i="2"/>
  <c r="K27" i="2" l="1"/>
  <c r="J28" i="2"/>
  <c r="J29" i="2" l="1"/>
  <c r="K28" i="2"/>
  <c r="K29" i="2" l="1"/>
  <c r="J30" i="2"/>
  <c r="J31" i="2" l="1"/>
  <c r="K30" i="2"/>
  <c r="J32" i="2" l="1"/>
  <c r="K31" i="2"/>
  <c r="J33" i="2" l="1"/>
  <c r="K32" i="2"/>
  <c r="J34" i="2" l="1"/>
  <c r="K33" i="2"/>
  <c r="J35" i="2" l="1"/>
  <c r="K34" i="2"/>
  <c r="J36" i="2" l="1"/>
  <c r="K35" i="2"/>
  <c r="J37" i="2" l="1"/>
  <c r="K36" i="2"/>
  <c r="J38" i="2" l="1"/>
  <c r="K37" i="2"/>
  <c r="J39" i="2" l="1"/>
  <c r="K38" i="2"/>
  <c r="K39" i="2" l="1"/>
  <c r="J40" i="2"/>
  <c r="K40" i="2" l="1"/>
  <c r="J41" i="2"/>
  <c r="K41" i="2" l="1"/>
  <c r="J42" i="2"/>
  <c r="J43" i="2" l="1"/>
  <c r="K42" i="2"/>
  <c r="K43" i="2" l="1"/>
  <c r="J44" i="2"/>
  <c r="J45" i="2" l="1"/>
  <c r="K44" i="2"/>
  <c r="K45" i="2" l="1"/>
  <c r="J46" i="2"/>
  <c r="J47" i="2" l="1"/>
  <c r="K46" i="2"/>
  <c r="K47" i="2" l="1"/>
  <c r="J48" i="2"/>
  <c r="K48" i="2" l="1"/>
  <c r="J49" i="2"/>
  <c r="K49" i="2" l="1"/>
  <c r="J50" i="2"/>
  <c r="K50" i="2" l="1"/>
  <c r="J51" i="2"/>
  <c r="K51" i="2" l="1"/>
  <c r="J52" i="2"/>
  <c r="J53" i="2" l="1"/>
  <c r="K52" i="2"/>
  <c r="J54" i="2" l="1"/>
  <c r="K53" i="2"/>
  <c r="J55" i="2" l="1"/>
  <c r="K54" i="2"/>
  <c r="K55" i="2" l="1"/>
  <c r="J56" i="2"/>
  <c r="K56" i="2" l="1"/>
  <c r="J57" i="2"/>
  <c r="J58" i="2" l="1"/>
  <c r="K57" i="2"/>
  <c r="J59" i="2" l="1"/>
  <c r="K58" i="2"/>
  <c r="J60" i="2" l="1"/>
  <c r="K59" i="2"/>
  <c r="J61" i="2" l="1"/>
  <c r="K60" i="2"/>
  <c r="K61" i="2" l="1"/>
  <c r="J62" i="2"/>
  <c r="K62" i="2" l="1"/>
  <c r="J63" i="2"/>
  <c r="K63" i="2" l="1"/>
  <c r="J64" i="2"/>
  <c r="K64" i="2" l="1"/>
  <c r="J65" i="2"/>
  <c r="K65" i="2" l="1"/>
  <c r="J66" i="2"/>
  <c r="J67" i="2" l="1"/>
  <c r="K66" i="2"/>
  <c r="J68" i="2" l="1"/>
  <c r="K67" i="2"/>
  <c r="J69" i="2" l="1"/>
  <c r="K68" i="2"/>
  <c r="J70" i="2" l="1"/>
  <c r="K69" i="2"/>
  <c r="J71" i="2" l="1"/>
  <c r="K70" i="2"/>
  <c r="K71" i="2" l="1"/>
  <c r="J72" i="2"/>
  <c r="J73" i="2" l="1"/>
  <c r="K72" i="2"/>
  <c r="J74" i="2" l="1"/>
  <c r="K73" i="2"/>
  <c r="K74" i="2" l="1"/>
  <c r="J75" i="2"/>
  <c r="K75" i="2" l="1"/>
  <c r="J76" i="2"/>
  <c r="J77" i="2" l="1"/>
  <c r="K76" i="2"/>
  <c r="K77" i="2" l="1"/>
  <c r="J78" i="2"/>
  <c r="J79" i="2" l="1"/>
  <c r="K78" i="2"/>
  <c r="K79" i="2" l="1"/>
  <c r="J80" i="2"/>
  <c r="K80" i="2" l="1"/>
  <c r="J81" i="2"/>
  <c r="K81" i="2" l="1"/>
  <c r="J82" i="2"/>
  <c r="J83" i="2" l="1"/>
  <c r="K82" i="2"/>
  <c r="J84" i="2" l="1"/>
  <c r="K83" i="2"/>
  <c r="J85" i="2" l="1"/>
  <c r="K84" i="2"/>
  <c r="K85" i="2" l="1"/>
  <c r="J86" i="2"/>
  <c r="J87" i="2" l="1"/>
  <c r="K86" i="2"/>
  <c r="K87" i="2" l="1"/>
  <c r="J88" i="2"/>
  <c r="J89" i="2" l="1"/>
  <c r="K88" i="2"/>
  <c r="K89" i="2" l="1"/>
  <c r="J90" i="2"/>
  <c r="J91" i="2" l="1"/>
  <c r="K90" i="2"/>
  <c r="K91" i="2" l="1"/>
  <c r="J92" i="2"/>
  <c r="J93" i="2" l="1"/>
  <c r="K92" i="2"/>
  <c r="K93" i="2" l="1"/>
  <c r="J94" i="2"/>
  <c r="K94" i="2" l="1"/>
  <c r="J95" i="2"/>
  <c r="K95" i="2" l="1"/>
  <c r="J96" i="2"/>
  <c r="K96" i="2" l="1"/>
  <c r="J97" i="2"/>
  <c r="K97" i="2" l="1"/>
  <c r="J98" i="2"/>
  <c r="K98" i="2" l="1"/>
  <c r="J99" i="2"/>
  <c r="J100" i="2" l="1"/>
  <c r="K99" i="2"/>
  <c r="J101" i="2" l="1"/>
  <c r="K100" i="2"/>
  <c r="J102" i="2" l="1"/>
  <c r="K101" i="2"/>
  <c r="J103" i="2" l="1"/>
  <c r="K102" i="2"/>
  <c r="K103" i="2" l="1"/>
  <c r="J104" i="2"/>
  <c r="J105" i="2" l="1"/>
  <c r="K104" i="2"/>
  <c r="K105" i="2" l="1"/>
  <c r="J106" i="2"/>
  <c r="J107" i="2" l="1"/>
  <c r="K106" i="2"/>
  <c r="J108" i="2" l="1"/>
  <c r="K107" i="2"/>
  <c r="J109" i="2" l="1"/>
  <c r="K108" i="2"/>
  <c r="J110" i="2" l="1"/>
  <c r="K109" i="2"/>
  <c r="J111" i="2" l="1"/>
  <c r="K110" i="2"/>
  <c r="K111" i="2" l="1"/>
  <c r="J112" i="2"/>
  <c r="K112" i="2" l="1"/>
  <c r="J113" i="2"/>
  <c r="J114" i="2" l="1"/>
  <c r="K113" i="2"/>
  <c r="J115" i="2" l="1"/>
  <c r="K114" i="2"/>
  <c r="K115" i="2" l="1"/>
  <c r="J116" i="2"/>
  <c r="J117" i="2" l="1"/>
  <c r="K116" i="2"/>
  <c r="K117" i="2" l="1"/>
  <c r="J118" i="2"/>
  <c r="J119" i="2" l="1"/>
  <c r="K118" i="2"/>
  <c r="K119" i="2" l="1"/>
  <c r="J120" i="2"/>
  <c r="K120" i="2" l="1"/>
  <c r="J121" i="2"/>
  <c r="J122" i="2" l="1"/>
  <c r="K121" i="2"/>
  <c r="K122" i="2" l="1"/>
  <c r="J123" i="2"/>
  <c r="K123" i="2" l="1"/>
  <c r="J124" i="2"/>
  <c r="J125" i="2" l="1"/>
  <c r="K124" i="2"/>
  <c r="J126" i="2" l="1"/>
  <c r="K125" i="2"/>
  <c r="J127" i="2" l="1"/>
  <c r="K126" i="2"/>
  <c r="K127" i="2" l="1"/>
  <c r="J128" i="2"/>
  <c r="K128" i="2" l="1"/>
  <c r="J129" i="2"/>
  <c r="K129" i="2" l="1"/>
  <c r="J130" i="2"/>
  <c r="J131" i="2" l="1"/>
  <c r="K130" i="2"/>
  <c r="K131" i="2" l="1"/>
  <c r="J132" i="2"/>
  <c r="J133" i="2" l="1"/>
  <c r="K132" i="2"/>
  <c r="K133" i="2" l="1"/>
  <c r="J134" i="2"/>
  <c r="J135" i="2" l="1"/>
  <c r="K134" i="2"/>
  <c r="K135" i="2" l="1"/>
  <c r="J136" i="2"/>
  <c r="J137" i="2" l="1"/>
  <c r="K136" i="2"/>
  <c r="K137" i="2" l="1"/>
  <c r="J138" i="2"/>
  <c r="J139" i="2" l="1"/>
  <c r="K138" i="2"/>
  <c r="K139" i="2" l="1"/>
  <c r="J140" i="2"/>
  <c r="J141" i="2" l="1"/>
  <c r="K140" i="2"/>
  <c r="K141" i="2" l="1"/>
  <c r="J142" i="2"/>
  <c r="J143" i="2" l="1"/>
  <c r="K142" i="2"/>
  <c r="K143" i="2" l="1"/>
  <c r="J144" i="2"/>
  <c r="K144" i="2" l="1"/>
  <c r="J145" i="2"/>
  <c r="J146" i="2" l="1"/>
  <c r="K145" i="2"/>
  <c r="K146" i="2" l="1"/>
  <c r="J147" i="2"/>
  <c r="K147" i="2" l="1"/>
  <c r="J148" i="2"/>
  <c r="J149" i="2" l="1"/>
  <c r="K148" i="2"/>
  <c r="J150" i="2" l="1"/>
  <c r="K149" i="2"/>
  <c r="J151" i="2" l="1"/>
  <c r="K150" i="2"/>
  <c r="K151" i="2" l="1"/>
  <c r="J152" i="2"/>
  <c r="K152" i="2" l="1"/>
  <c r="J153" i="2"/>
  <c r="J154" i="2" l="1"/>
  <c r="K153" i="2"/>
  <c r="J155" i="2" l="1"/>
  <c r="K154" i="2"/>
  <c r="K155" i="2" l="1"/>
  <c r="J156" i="2"/>
  <c r="J157" i="2" l="1"/>
  <c r="K156" i="2"/>
  <c r="J158" i="2" l="1"/>
  <c r="K157" i="2"/>
  <c r="J159" i="2" l="1"/>
  <c r="K158" i="2"/>
  <c r="K159" i="2" l="1"/>
  <c r="J160" i="2"/>
  <c r="K160" i="2" l="1"/>
  <c r="J161" i="2"/>
  <c r="K161" i="2" l="1"/>
  <c r="J162" i="2"/>
  <c r="J163" i="2" l="1"/>
  <c r="K162" i="2"/>
  <c r="K163" i="2" l="1"/>
  <c r="J164" i="2"/>
  <c r="J165" i="2" l="1"/>
  <c r="K164" i="2"/>
  <c r="J166" i="2" l="1"/>
  <c r="K165" i="2"/>
  <c r="J167" i="2" l="1"/>
  <c r="K166" i="2"/>
  <c r="K167" i="2" l="1"/>
  <c r="J168" i="2"/>
  <c r="K168" i="2" l="1"/>
  <c r="J169" i="2"/>
  <c r="J170" i="2" l="1"/>
  <c r="K169" i="2"/>
  <c r="J171" i="2" l="1"/>
  <c r="K170" i="2"/>
  <c r="K171" i="2" l="1"/>
  <c r="J172" i="2"/>
  <c r="J173" i="2" l="1"/>
  <c r="K172" i="2"/>
  <c r="J174" i="2" l="1"/>
  <c r="K173" i="2"/>
  <c r="J175" i="2" l="1"/>
  <c r="K174" i="2"/>
  <c r="J176" i="2" l="1"/>
  <c r="K175" i="2"/>
  <c r="K176" i="2" l="1"/>
  <c r="J177" i="2"/>
  <c r="J178" i="2" l="1"/>
  <c r="K177" i="2"/>
  <c r="J179" i="2" l="1"/>
  <c r="K178" i="2"/>
  <c r="J180" i="2" l="1"/>
  <c r="K179" i="2"/>
  <c r="J181" i="2" l="1"/>
  <c r="K180" i="2"/>
  <c r="J182" i="2" l="1"/>
  <c r="K181" i="2"/>
  <c r="J183" i="2" l="1"/>
  <c r="K182" i="2"/>
  <c r="K183" i="2" l="1"/>
  <c r="J184" i="2"/>
  <c r="J185" i="2" l="1"/>
  <c r="K184" i="2"/>
  <c r="J186" i="2" l="1"/>
  <c r="K185" i="2"/>
  <c r="K186" i="2" l="1"/>
  <c r="J187" i="2"/>
  <c r="K187" i="2" l="1"/>
  <c r="J188" i="2"/>
  <c r="J189" i="2" l="1"/>
  <c r="K188" i="2"/>
  <c r="J190" i="2" l="1"/>
  <c r="K189" i="2"/>
  <c r="J191" i="2" l="1"/>
  <c r="K190" i="2"/>
  <c r="J192" i="2" l="1"/>
  <c r="K191" i="2"/>
  <c r="J193" i="2" l="1"/>
  <c r="K192" i="2"/>
  <c r="J194" i="2" l="1"/>
  <c r="K193" i="2"/>
  <c r="K194" i="2" l="1"/>
  <c r="J195" i="2"/>
  <c r="K195" i="2" l="1"/>
  <c r="J196" i="2"/>
  <c r="J197" i="2" l="1"/>
  <c r="K196" i="2"/>
  <c r="J198" i="2" l="1"/>
  <c r="K197" i="2"/>
  <c r="J199" i="2" l="1"/>
  <c r="K198" i="2"/>
  <c r="K199" i="2" l="1"/>
  <c r="J200" i="2"/>
  <c r="J201" i="2" l="1"/>
  <c r="K200" i="2"/>
  <c r="K201" i="2" l="1"/>
  <c r="J202" i="2"/>
  <c r="K202" i="2" l="1"/>
  <c r="J203" i="2"/>
  <c r="K20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tc={527533BD-AB87-44A2-AF53-DD2F9A589BED}</author>
    <author>tc={11FD6D6B-63D7-4FF8-912E-69C75CD7AE04}</author>
    <author>tc={119A1FDA-AF9F-49E7-820F-F39FD539465A}</author>
    <author>tc={74D24300-3D44-4AE5-875B-BD5530F79D2D}</author>
    <author>tc={7ADFD085-8516-4A4D-AF1A-6449ADD5C0FD}</author>
  </authors>
  <commentList>
    <comment ref="AB10" authorId="0" shapeId="0" xr:uid="{527533BD-AB87-44A2-AF53-DD2F9A589BED}">
      <text>
        <t>[Trådad kommentar]
I din version av Excel kan du läsa den här trådade kommentaren, men eventuella ändringar i den tas bort om filen öppnas i en senare version av Excel. Läs mer: https://go.microsoft.com/fwlink/?linkid=870924
Kommentar:
    Kommer från KV:s schabloner</t>
      </text>
    </comment>
    <comment ref="AJ19" authorId="1" shapeId="0" xr:uid="{11FD6D6B-63D7-4FF8-912E-69C75CD7AE04}">
      <text>
        <t>[Trådad kommentar]
I din version av Excel kan du läsa den här trådade kommentaren, men eventuella ändringar i den tas bort om filen öppnas i en senare version av Excel. Läs mer: https://go.microsoft.com/fwlink/?linkid=870924
Kommentar:
    Uppdaterat med 2026 års värde</t>
      </text>
    </comment>
    <comment ref="AM19" authorId="2" shapeId="0" xr:uid="{119A1FDA-AF9F-49E7-820F-F39FD539465A}">
      <text>
        <t>[Trådad kommentar]
I din version av Excel kan du läsa den här trådade kommentaren, men eventuella ändringar i den tas bort om filen öppnas i en senare version av Excel. Läs mer: https://go.microsoft.com/fwlink/?linkid=870924
Kommentar:
    Uppdaterat med 2026 års värde</t>
      </text>
    </comment>
    <comment ref="U35" authorId="3" shapeId="0" xr:uid="{74D24300-3D44-4AE5-875B-BD5530F79D2D}">
      <text>
        <t>[Trådad kommentar]
I din version av Excel kan du läsa den här trådade kommentaren, men eventuella ändringar i den tas bort om filen öppnas i en senare version av Excel. Läs mer: https://go.microsoft.com/fwlink/?linkid=870924
Kommentar:
    Innehåller kategorierna Kläder och skor samt Övrig barnutrustning</t>
      </text>
    </comment>
    <comment ref="W36" authorId="4" shapeId="0" xr:uid="{7ADFD085-8516-4A4D-AF1A-6449ADD5C0FD}">
      <text>
        <t>[Trådad kommentar]
I din version av Excel kan du läsa den här trådade kommentaren, men eventuella ändringar i den tas bort om filen öppnas i en senare version av Excel. Läs mer: https://go.microsoft.com/fwlink/?linkid=870924
Kommentar:
    Innehåller kategorierna Fritid och Lek samt mobiltelefon för de vuxna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<sst xmlns="http://schemas.openxmlformats.org/spreadsheetml/2006/main" count="783" uniqueCount="434">
  <si>
    <t>Inkomster</t>
  </si>
  <si>
    <t>Antal vuxna:</t>
  </si>
  <si>
    <t>Antal barn:</t>
  </si>
  <si>
    <t>Kommun</t>
  </si>
  <si>
    <t>Kommun:</t>
  </si>
  <si>
    <t>Antal vuxna</t>
  </si>
  <si>
    <t xml:space="preserve"> </t>
  </si>
  <si>
    <t>Antal barn</t>
  </si>
  <si>
    <t>Skattesats</t>
  </si>
  <si>
    <t>Kyrkoavgift</t>
  </si>
  <si>
    <t>Begravningsavgift</t>
  </si>
  <si>
    <t>Skattesats:</t>
  </si>
  <si>
    <t>Kyrkoavgift:</t>
  </si>
  <si>
    <t>Bruttolön person 1 (månadsvis)</t>
  </si>
  <si>
    <t>Bruttolön person 2 (månadsvis)</t>
  </si>
  <si>
    <t>Frågor</t>
  </si>
  <si>
    <t>Ja</t>
  </si>
  <si>
    <t>Nej</t>
  </si>
  <si>
    <t>Avdrag</t>
  </si>
  <si>
    <t>Ink från</t>
  </si>
  <si>
    <t>Ink till</t>
  </si>
  <si>
    <t>Utgifter</t>
  </si>
  <si>
    <t>Boende</t>
  </si>
  <si>
    <t>Hyra/avgift</t>
  </si>
  <si>
    <t>Sophantering</t>
  </si>
  <si>
    <t>Ränta (bolån)</t>
  </si>
  <si>
    <t>Amortering (bolån)</t>
  </si>
  <si>
    <t>Boende totalt:</t>
  </si>
  <si>
    <t>Värme</t>
  </si>
  <si>
    <t>Underhåll/reparationer</t>
  </si>
  <si>
    <t>Fordon</t>
  </si>
  <si>
    <t>Fordonsskatt</t>
  </si>
  <si>
    <t>Bränsle</t>
  </si>
  <si>
    <t>Övrigt</t>
  </si>
  <si>
    <t>Fordon totalt:</t>
  </si>
  <si>
    <t>Ränta (billån)</t>
  </si>
  <si>
    <t>Amortering (billån)</t>
  </si>
  <si>
    <t>Ålder</t>
  </si>
  <si>
    <t>Övriga inkomster i hushållet (exkl barnbidrag)</t>
  </si>
  <si>
    <t>Totala inkomster i hushållet</t>
  </si>
  <si>
    <t>Kläder &amp; skor</t>
  </si>
  <si>
    <t>Hälsa &amp; hygien</t>
  </si>
  <si>
    <t>Telefon &amp; TV</t>
  </si>
  <si>
    <t>Försäkringar</t>
  </si>
  <si>
    <t>Nödvändiga utgifter totalt:</t>
  </si>
  <si>
    <t>Sparande</t>
  </si>
  <si>
    <t>Pensionssparande</t>
  </si>
  <si>
    <t>Buffertsparande</t>
  </si>
  <si>
    <t>Fondsparande</t>
  </si>
  <si>
    <t>Övrigt sparande</t>
  </si>
  <si>
    <t>Sparande totalt:</t>
  </si>
  <si>
    <t>Totala utgifter i hushållet:</t>
  </si>
  <si>
    <t>Ålder vuxen 1</t>
  </si>
  <si>
    <t>Ålder vuxen 2</t>
  </si>
  <si>
    <t>Medlem i svenska kyrkan vuxen 1?</t>
  </si>
  <si>
    <t>Medlem i svenska kyrkan vuxen 2?</t>
  </si>
  <si>
    <t>- Skatt person 1</t>
  </si>
  <si>
    <t xml:space="preserve"> -Skatt person 2</t>
  </si>
  <si>
    <t>Total skatt</t>
  </si>
  <si>
    <t>Överskott/Underskott</t>
  </si>
  <si>
    <t>Budgetkalkyl kr/mån</t>
  </si>
  <si>
    <t>Hemförsäkring</t>
  </si>
  <si>
    <t>All mat lagas hemma</t>
  </si>
  <si>
    <t>Matkostnader totalt</t>
  </si>
  <si>
    <t>Individuella kostnader</t>
  </si>
  <si>
    <t>Vatten &amp; avlopp</t>
  </si>
  <si>
    <t>Vill du använda konsumentverkets schablonkostnader?</t>
  </si>
  <si>
    <t>Hushållsel</t>
  </si>
  <si>
    <t>Medier</t>
  </si>
  <si>
    <t>Fritid &amp; nöjen</t>
  </si>
  <si>
    <t>Fritid &amp; lek</t>
  </si>
  <si>
    <t>Hemutrustning</t>
  </si>
  <si>
    <t>Förbrukningsvaror</t>
  </si>
  <si>
    <t>Hälsa &amp; Hygien</t>
  </si>
  <si>
    <t>All mat lagas hemma utom lunch vardagar</t>
  </si>
  <si>
    <t>Barnbidrag &amp; flerbarnstillägg</t>
  </si>
  <si>
    <t>Bilförsäkring</t>
  </si>
  <si>
    <t>Vill du räkna med att all mat lagas hemma eller att all mat utom lunch lagas hemma?</t>
  </si>
  <si>
    <t>All mat</t>
  </si>
  <si>
    <t>All mat utom lunch</t>
  </si>
  <si>
    <t>Hushåll</t>
  </si>
  <si>
    <t>Hushåll totalt</t>
  </si>
  <si>
    <t>Mat</t>
  </si>
  <si>
    <t>Övriga matkostnader</t>
  </si>
  <si>
    <t>Skattereduktion belopp</t>
  </si>
  <si>
    <t>Skattereduktion procent</t>
  </si>
  <si>
    <t>Jobbskatteavdraget år 2024</t>
  </si>
  <si>
    <t>Barn &amp; ungdomsförsäkring</t>
  </si>
  <si>
    <t>Statlig inkomstskatt</t>
  </si>
  <si>
    <t>Jobbskatteavdrag</t>
  </si>
  <si>
    <t>Skattereduktion</t>
  </si>
  <si>
    <t>Beskattningsbar inkomst</t>
  </si>
  <si>
    <t>Åldersintervall</t>
  </si>
  <si>
    <t>All mat hemma</t>
  </si>
  <si>
    <t>Hushållsgemensamma kostnader, Konsumentverkets Schabloner</t>
  </si>
  <si>
    <t>Antal i hushåll</t>
  </si>
  <si>
    <t>KV, fråga</t>
  </si>
  <si>
    <t>Matkostnader, Konsumentverkets Schabloner</t>
  </si>
  <si>
    <t>Personliga kostnader, Konsumentverkets Schabloner</t>
  </si>
  <si>
    <t>Gränser och fasta belopp</t>
  </si>
  <si>
    <t>Grundavdrag gräns</t>
  </si>
  <si>
    <t>Statlig inkomstskatt gräns</t>
  </si>
  <si>
    <t>PS-avgift gräns</t>
  </si>
  <si>
    <t>PS-avgift maxbelopp</t>
  </si>
  <si>
    <t>PS-avgift procent</t>
  </si>
  <si>
    <t>Skattereduktion min</t>
  </si>
  <si>
    <t>Skattereduktion max</t>
  </si>
  <si>
    <t>Beskattningsbar förvärvsinkomst</t>
  </si>
  <si>
    <t>Bruttoinkomst</t>
  </si>
  <si>
    <t>Skatteberäkning person 1</t>
  </si>
  <si>
    <t>Årsinkomst</t>
  </si>
  <si>
    <t>Månadsinkomst</t>
  </si>
  <si>
    <t>Kommunalskatt + begr avg</t>
  </si>
  <si>
    <t>Grundavdrag</t>
  </si>
  <si>
    <t>Statlig inkomstskatt procent</t>
  </si>
  <si>
    <t>Public Service-avgift</t>
  </si>
  <si>
    <t>Arbetsinkomst</t>
  </si>
  <si>
    <t>Prisbasbelopp</t>
  </si>
  <si>
    <t>3,24 pbb</t>
  </si>
  <si>
    <t>8,08 pbb</t>
  </si>
  <si>
    <t>13,54 pbb</t>
  </si>
  <si>
    <t>0,91 pbb</t>
  </si>
  <si>
    <t>&lt;= 0,91 pbb</t>
  </si>
  <si>
    <t>0,91 pbb - 3,24 pbb</t>
  </si>
  <si>
    <t>3,24 pbb - 8,08 pbb</t>
  </si>
  <si>
    <t>8,08 pbb - 13,54 pbb</t>
  </si>
  <si>
    <t>&gt; 13,54 pbb</t>
  </si>
  <si>
    <t>Underlag</t>
  </si>
  <si>
    <t>Kommunalskattesats</t>
  </si>
  <si>
    <t>Jobbskatteavdrag årsvis</t>
  </si>
  <si>
    <t>Jobbskatteavdrag beräkning</t>
  </si>
  <si>
    <t>Skatteberäkning person 2</t>
  </si>
  <si>
    <t>kr</t>
  </si>
  <si>
    <t>Total skatt, månadsvis</t>
  </si>
  <si>
    <t>Skattereduktion pensionsavg</t>
  </si>
  <si>
    <t>Glest befolkat?</t>
  </si>
  <si>
    <t>Skattereduktion glesbefolkat</t>
  </si>
  <si>
    <t>FastInk</t>
  </si>
  <si>
    <t>Ale kommun</t>
  </si>
  <si>
    <t>Alingsås kommun</t>
  </si>
  <si>
    <t>Alvesta kommun</t>
  </si>
  <si>
    <t>Aneby kommun</t>
  </si>
  <si>
    <t>Arboga kommun</t>
  </si>
  <si>
    <t>Arjeplogs kommun</t>
  </si>
  <si>
    <t>Arvidsjaurs kommun</t>
  </si>
  <si>
    <t>Arvika kommun</t>
  </si>
  <si>
    <t>Askersunds kommun</t>
  </si>
  <si>
    <t>Avesta kommun</t>
  </si>
  <si>
    <t>Bengtsfors kommun</t>
  </si>
  <si>
    <t>Bergs kommun</t>
  </si>
  <si>
    <t>Bjurholms kommun</t>
  </si>
  <si>
    <t>Bjuvs kommun</t>
  </si>
  <si>
    <t>Bodens kommun</t>
  </si>
  <si>
    <t>Bollebygds kommun</t>
  </si>
  <si>
    <t>Bollnäs kommun</t>
  </si>
  <si>
    <t>Borgholms kommun</t>
  </si>
  <si>
    <t>Borlänge kommun</t>
  </si>
  <si>
    <t>Borås kommun</t>
  </si>
  <si>
    <t>Botkyrka kommun</t>
  </si>
  <si>
    <t>Boxholms kommun</t>
  </si>
  <si>
    <t>Bromölla kommun</t>
  </si>
  <si>
    <t>Bräcke kommun</t>
  </si>
  <si>
    <t>Burlövs kommun</t>
  </si>
  <si>
    <t>Båstads kommun</t>
  </si>
  <si>
    <t>Dals-Eds kommun</t>
  </si>
  <si>
    <t>Danderyds kommun</t>
  </si>
  <si>
    <t>Degerfors kommun</t>
  </si>
  <si>
    <t>Dorotea kommun</t>
  </si>
  <si>
    <t>Eda kommun</t>
  </si>
  <si>
    <t>Ekerö kommun</t>
  </si>
  <si>
    <t>Eksjö kommun</t>
  </si>
  <si>
    <t>Emmaboda kommun</t>
  </si>
  <si>
    <t>Enköpings kommun</t>
  </si>
  <si>
    <t>Eskilstuna kommun</t>
  </si>
  <si>
    <t>Eslövs kommun</t>
  </si>
  <si>
    <t>Essunga kommun</t>
  </si>
  <si>
    <t>Fagersta kommun</t>
  </si>
  <si>
    <t>Falkenbergs kommun</t>
  </si>
  <si>
    <t>Falköpings kommun</t>
  </si>
  <si>
    <t>Falu kommun</t>
  </si>
  <si>
    <t>Filipstads kommun</t>
  </si>
  <si>
    <t>Finspångs kommun</t>
  </si>
  <si>
    <t>Flens kommun</t>
  </si>
  <si>
    <t>Forshaga kommun</t>
  </si>
  <si>
    <t>Färgelanda kommun</t>
  </si>
  <si>
    <t>Gagnefs kommun</t>
  </si>
  <si>
    <t>Gislaveds kommun</t>
  </si>
  <si>
    <t>Gnesta kommun</t>
  </si>
  <si>
    <t>Gnosjö kommun</t>
  </si>
  <si>
    <t>Gotlands kommun</t>
  </si>
  <si>
    <t>Grums kommun</t>
  </si>
  <si>
    <t>Grästorps kommun</t>
  </si>
  <si>
    <t>Gullspångs kommun</t>
  </si>
  <si>
    <t>Gällivare kommun</t>
  </si>
  <si>
    <t>Gävle kommun</t>
  </si>
  <si>
    <t>Göteborgs kommun</t>
  </si>
  <si>
    <t>Götene kommun</t>
  </si>
  <si>
    <t>Habo kommun</t>
  </si>
  <si>
    <t>Hagfors kommun</t>
  </si>
  <si>
    <t>Hallsbergs kommun</t>
  </si>
  <si>
    <t>Hallstahammars kommun</t>
  </si>
  <si>
    <t>Halmstads kommun</t>
  </si>
  <si>
    <t>Hammarö kommun</t>
  </si>
  <si>
    <t>Haninge kommun</t>
  </si>
  <si>
    <t>Haparanda kommun</t>
  </si>
  <si>
    <t>Heby kommun</t>
  </si>
  <si>
    <t>Hedemora kommun</t>
  </si>
  <si>
    <t>Helsingborgs kommun</t>
  </si>
  <si>
    <t>Herrljunga kommun</t>
  </si>
  <si>
    <t>Hjo kommun</t>
  </si>
  <si>
    <t>Hofors kommun</t>
  </si>
  <si>
    <t>Huddinge kommun</t>
  </si>
  <si>
    <t>Hudiksvalls kommun</t>
  </si>
  <si>
    <t>Hultsfreds kommun</t>
  </si>
  <si>
    <t>Hylte kommun</t>
  </si>
  <si>
    <t>Håbo kommun</t>
  </si>
  <si>
    <t>Hällefors kommun</t>
  </si>
  <si>
    <t>Härjedalens kommun</t>
  </si>
  <si>
    <t>Härnösands kommun</t>
  </si>
  <si>
    <t>Härryda kommun</t>
  </si>
  <si>
    <t>Hässleholms kommun</t>
  </si>
  <si>
    <t>Höganäs kommun</t>
  </si>
  <si>
    <t>Högsby kommun</t>
  </si>
  <si>
    <t>Hörby kommun</t>
  </si>
  <si>
    <t>Höörs kommun</t>
  </si>
  <si>
    <t>Jokkmokks kommun</t>
  </si>
  <si>
    <t>Järfälla kommun</t>
  </si>
  <si>
    <t>Jönköpings kommun</t>
  </si>
  <si>
    <t>Kalix kommun</t>
  </si>
  <si>
    <t>Kalmar kommun</t>
  </si>
  <si>
    <t>Karlsborgs kommun</t>
  </si>
  <si>
    <t>Karlshamns kommun</t>
  </si>
  <si>
    <t>Karlskoga kommun</t>
  </si>
  <si>
    <t>Karlskrona kommun</t>
  </si>
  <si>
    <t>Karlstads kommun</t>
  </si>
  <si>
    <t>Katrineholms kommun</t>
  </si>
  <si>
    <t>Kils kommun</t>
  </si>
  <si>
    <t>Kinda kommun</t>
  </si>
  <si>
    <t>Kiruna kommun</t>
  </si>
  <si>
    <t>Klippans kommun</t>
  </si>
  <si>
    <t>Knivsta kommun</t>
  </si>
  <si>
    <t>Kramfors kommun</t>
  </si>
  <si>
    <t>Kristianstads kommun</t>
  </si>
  <si>
    <t>Kristinehamns kommun</t>
  </si>
  <si>
    <t>Krokoms kommun</t>
  </si>
  <si>
    <t>Kumla kommun</t>
  </si>
  <si>
    <t>Kungsbacka kommun</t>
  </si>
  <si>
    <t>Kungsörs kommun</t>
  </si>
  <si>
    <t>Kungälvs kommun</t>
  </si>
  <si>
    <t>Kävlinge kommun</t>
  </si>
  <si>
    <t>Köpings kommun</t>
  </si>
  <si>
    <t>Laholms kommun</t>
  </si>
  <si>
    <t>Landskrona kommun</t>
  </si>
  <si>
    <t>Laxå kommun</t>
  </si>
  <si>
    <t>Lekebergs kommun</t>
  </si>
  <si>
    <t>Leksands kommun</t>
  </si>
  <si>
    <t>Lerums kommun</t>
  </si>
  <si>
    <t>Lessebo kommun</t>
  </si>
  <si>
    <t>Lidingö kommun</t>
  </si>
  <si>
    <t>Lidköpings kommun</t>
  </si>
  <si>
    <t>Lilla-Edets kommun</t>
  </si>
  <si>
    <t>Lindesbergs kommun</t>
  </si>
  <si>
    <t>Linköpings kommun</t>
  </si>
  <si>
    <t>Ljungby kommun</t>
  </si>
  <si>
    <t>Ljusdals kommun</t>
  </si>
  <si>
    <t>Ljusnarsbergs kommun</t>
  </si>
  <si>
    <t>Lomma kommun</t>
  </si>
  <si>
    <t>Ludvika kommun</t>
  </si>
  <si>
    <t>Luleå kommun</t>
  </si>
  <si>
    <t>Lunds kommun</t>
  </si>
  <si>
    <t>Lycksele kommun</t>
  </si>
  <si>
    <t>Lysekils kommun</t>
  </si>
  <si>
    <t>Malmö kommun</t>
  </si>
  <si>
    <t>Malung-Sälens kommun</t>
  </si>
  <si>
    <t>Malå kommun</t>
  </si>
  <si>
    <t>Mariestads kommun</t>
  </si>
  <si>
    <t>Markaryds kommun</t>
  </si>
  <si>
    <t>Marks kommun</t>
  </si>
  <si>
    <t>Melleruds kommun</t>
  </si>
  <si>
    <t>Mjölby kommun</t>
  </si>
  <si>
    <t>Mora kommun</t>
  </si>
  <si>
    <t>Motala kommun</t>
  </si>
  <si>
    <t>Mullsjö kommun</t>
  </si>
  <si>
    <t>Munkedals kommun</t>
  </si>
  <si>
    <t>Munkfors kommun</t>
  </si>
  <si>
    <t>Mölndals kommun</t>
  </si>
  <si>
    <t>Mönsterås kommun</t>
  </si>
  <si>
    <t>Mörbylånga kommun</t>
  </si>
  <si>
    <t>Nacka kommun</t>
  </si>
  <si>
    <t>Nora kommun</t>
  </si>
  <si>
    <t>Norbergs kommun</t>
  </si>
  <si>
    <t>Nordanstigs kommun</t>
  </si>
  <si>
    <t>Nordmalings kommun</t>
  </si>
  <si>
    <t>Norrköpings kommun</t>
  </si>
  <si>
    <t>Norrtälje kommun</t>
  </si>
  <si>
    <t>Norsjö kommun</t>
  </si>
  <si>
    <t>Nybro kommun</t>
  </si>
  <si>
    <t>Nykvarns kommun</t>
  </si>
  <si>
    <t>Nyköpings kommun</t>
  </si>
  <si>
    <t>Nynäshamns kommun</t>
  </si>
  <si>
    <t>Nässjö kommun</t>
  </si>
  <si>
    <t>Ockelbo kommun</t>
  </si>
  <si>
    <t>Olofströms kommun</t>
  </si>
  <si>
    <t>Orsa kommun</t>
  </si>
  <si>
    <t>Orust kommun</t>
  </si>
  <si>
    <t>Osby kommun</t>
  </si>
  <si>
    <t>Oskarshamns kommun</t>
  </si>
  <si>
    <t>Ovanåkers kommun</t>
  </si>
  <si>
    <t>Oxelösunds kommun</t>
  </si>
  <si>
    <t>Pajala kommun</t>
  </si>
  <si>
    <t>Partille kommun</t>
  </si>
  <si>
    <t>Perstorps kommun</t>
  </si>
  <si>
    <t>Piteå kommun</t>
  </si>
  <si>
    <t>Ragunda kommun</t>
  </si>
  <si>
    <t>Robertsfors kommun</t>
  </si>
  <si>
    <t>Ronneby kommun</t>
  </si>
  <si>
    <t>Rättviks kommun</t>
  </si>
  <si>
    <t>Sala kommun</t>
  </si>
  <si>
    <t>Salems kommun</t>
  </si>
  <si>
    <t>Sandvikens kommun</t>
  </si>
  <si>
    <t>Sigtuna kommun</t>
  </si>
  <si>
    <t>Simrishamns kommun</t>
  </si>
  <si>
    <t>Sjöbo kommun</t>
  </si>
  <si>
    <t>Skara kommun</t>
  </si>
  <si>
    <t>Skellefteå kommun</t>
  </si>
  <si>
    <t>Skinnskattebergs kommun</t>
  </si>
  <si>
    <t>Skurups kommun</t>
  </si>
  <si>
    <t>Skövde kommun</t>
  </si>
  <si>
    <t>Smedjebackens kommun</t>
  </si>
  <si>
    <t>Sollefteå kommun</t>
  </si>
  <si>
    <t>Sollentuna kommun</t>
  </si>
  <si>
    <t>Solna kommun</t>
  </si>
  <si>
    <t>Sorsele kommun</t>
  </si>
  <si>
    <t>Sotenäs kommun</t>
  </si>
  <si>
    <t>Staffanstorps kommun</t>
  </si>
  <si>
    <t>Stenungsunds kommun</t>
  </si>
  <si>
    <t>Stockholms kommun</t>
  </si>
  <si>
    <t>Storfors kommun</t>
  </si>
  <si>
    <t>Storumans kommun</t>
  </si>
  <si>
    <t>Strängnäs kommun</t>
  </si>
  <si>
    <t>Strömstads kommun</t>
  </si>
  <si>
    <t>Strömsunds kommun</t>
  </si>
  <si>
    <t>Sundbybergs kommun</t>
  </si>
  <si>
    <t>Sundsvalls kommun</t>
  </si>
  <si>
    <t>Sunne kommun</t>
  </si>
  <si>
    <t>Surahammars kommun</t>
  </si>
  <si>
    <t>Svalövs kommun</t>
  </si>
  <si>
    <t>Svedala kommun</t>
  </si>
  <si>
    <t>Svenljunga kommun</t>
  </si>
  <si>
    <t>Säffle kommun</t>
  </si>
  <si>
    <t>Säters kommun</t>
  </si>
  <si>
    <t>Sävsjö kommun</t>
  </si>
  <si>
    <t>Söderhamns kommun</t>
  </si>
  <si>
    <t>Söderköpings kommun</t>
  </si>
  <si>
    <t>Södertälje kommun</t>
  </si>
  <si>
    <t>Sölvesborgs kommun</t>
  </si>
  <si>
    <t>Tanums kommun</t>
  </si>
  <si>
    <t>Tibro kommun</t>
  </si>
  <si>
    <t>Tidaholms kommun</t>
  </si>
  <si>
    <t>Tierps kommun</t>
  </si>
  <si>
    <t>Timrå kommun</t>
  </si>
  <si>
    <t>Tingsryds kommun</t>
  </si>
  <si>
    <t>Tjörns kommun</t>
  </si>
  <si>
    <t>Tomelilla kommun</t>
  </si>
  <si>
    <t>Torsby kommun</t>
  </si>
  <si>
    <t>Torsås kommun</t>
  </si>
  <si>
    <t>Tranemo kommun</t>
  </si>
  <si>
    <t>Tranås kommun</t>
  </si>
  <si>
    <t>Trelleborgs kommun</t>
  </si>
  <si>
    <t>Trollhättans kommun</t>
  </si>
  <si>
    <t>Trosa kommun</t>
  </si>
  <si>
    <t>Tyresö kommun</t>
  </si>
  <si>
    <t>Täby kommun</t>
  </si>
  <si>
    <t>Töreboda kommun</t>
  </si>
  <si>
    <t>Uddevalla kommun</t>
  </si>
  <si>
    <t>Ulricehamns kommun</t>
  </si>
  <si>
    <t>Umeå kommun</t>
  </si>
  <si>
    <t>Upplands Väsby kommun</t>
  </si>
  <si>
    <t>Upplands-Bro kommun</t>
  </si>
  <si>
    <t>Uppsala kommun</t>
  </si>
  <si>
    <t>Uppvidinge kommun</t>
  </si>
  <si>
    <t>Vadstena kommun</t>
  </si>
  <si>
    <t>Vaggeryds kommun</t>
  </si>
  <si>
    <t>Valdemarsviks kommun</t>
  </si>
  <si>
    <t>Vallentuna kommun</t>
  </si>
  <si>
    <t>Vansbro kommun</t>
  </si>
  <si>
    <t>Vara kommun</t>
  </si>
  <si>
    <t>Varbergs kommun</t>
  </si>
  <si>
    <t>Vaxholms kommun</t>
  </si>
  <si>
    <t>Vellinge kommun</t>
  </si>
  <si>
    <t>Vetlanda kommun</t>
  </si>
  <si>
    <t>Vilhelmina kommun</t>
  </si>
  <si>
    <t>Vimmerby kommun</t>
  </si>
  <si>
    <t>Vindelns kommun</t>
  </si>
  <si>
    <t>Vingåkers kommun</t>
  </si>
  <si>
    <t>Vårgårda kommun</t>
  </si>
  <si>
    <t>Vänersborgs kommun</t>
  </si>
  <si>
    <t>Vännäs kommun</t>
  </si>
  <si>
    <t>Värmdö kommun</t>
  </si>
  <si>
    <t>Värnamo kommun</t>
  </si>
  <si>
    <t>Västerviks kommun</t>
  </si>
  <si>
    <t>Västerås kommun</t>
  </si>
  <si>
    <t>Växjö kommun</t>
  </si>
  <si>
    <t>Ydre kommun</t>
  </si>
  <si>
    <t>Ystad kommun</t>
  </si>
  <si>
    <t>Åmåls kommun</t>
  </si>
  <si>
    <t>Ånge kommun</t>
  </si>
  <si>
    <t>Åre kommun</t>
  </si>
  <si>
    <t>Årjängs kommun</t>
  </si>
  <si>
    <t>Åsele kommun</t>
  </si>
  <si>
    <t>Åstorps kommun</t>
  </si>
  <si>
    <t>Åtvidabergs kommun</t>
  </si>
  <si>
    <t>Älmhults kommun</t>
  </si>
  <si>
    <t>Älvdalens kommun</t>
  </si>
  <si>
    <t>Älvkarleby kommun</t>
  </si>
  <si>
    <t>Älvsbyns kommun</t>
  </si>
  <si>
    <t>Ängelholms kommun</t>
  </si>
  <si>
    <t>Öckerö kommun</t>
  </si>
  <si>
    <t>Ödeshögs kommun</t>
  </si>
  <si>
    <t>Örebro kommun</t>
  </si>
  <si>
    <t>Örkelljunga kommun</t>
  </si>
  <si>
    <t>Örnsköldsviks kommun</t>
  </si>
  <si>
    <t>Östersunds kommun</t>
  </si>
  <si>
    <t>Österåkers kommun</t>
  </si>
  <si>
    <t>Östhammars kommun</t>
  </si>
  <si>
    <t>Östra Göinge kommun</t>
  </si>
  <si>
    <t>Överkalix kommun</t>
  </si>
  <si>
    <t>Övertorneå kommun</t>
  </si>
  <si>
    <t>Skatt 2026</t>
  </si>
  <si>
    <t>Uppdaterat 2026 års schabloner</t>
  </si>
  <si>
    <t>Uppdaterad med 2026 års värde</t>
  </si>
  <si>
    <t>Uppdaterat med satser för 2026</t>
  </si>
  <si>
    <t>Grundavdrag 2026</t>
  </si>
  <si>
    <t>Uppdaterad med 2026-års värde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</si>
</sst>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Lato"/>
      <family val="2"/>
    </font>
    <font>
      <sz val="8"/>
      <color theme="1"/>
      <name val="Arial"/>
      <family val="2"/>
    </font>
    <font>
      <sz val="8"/>
      <name val="Lato"/>
      <family val="2"/>
    </font>
    <font>
      <b/>
      <sz val="14"/>
      <color theme="1"/>
      <name val="Lato"/>
      <family val="2"/>
    </font>
    <font>
      <b/>
      <sz val="10"/>
      <color theme="1"/>
      <name val="Lato"/>
      <family val="2"/>
    </font>
    <font>
      <sz val="10"/>
      <color theme="1"/>
      <name val="Lato"/>
      <family val="2"/>
    </font>
    <font>
      <i/>
      <sz val="10"/>
      <color theme="1"/>
      <name val="Lato"/>
      <family val="2"/>
    </font>
    <font>
      <b/>
      <u/>
      <sz val="12"/>
      <color theme="1"/>
      <name val="Lato"/>
      <family val="2"/>
    </font>
    <font>
      <b/>
      <u/>
      <sz val="16"/>
      <color theme="1"/>
      <name val="Lato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"/>
      <family val="1"/>
    </font>
    <font>
      <sz val="11"/>
      <color rgb="FF000000"/>
      <name val="Calibri"/>
      <family val="2"/>
    </font>
    <font>
      <sz val="11"/>
      <name val="Calibri"/>
      <family val="2"/>
    </font>
    <font>
      <b/>
      <sz val="18"/>
      <color theme="1"/>
      <name val="Lato"/>
      <family val="2"/>
    </font>
    <font>
      <b/>
      <sz val="11.1"/>
      <color theme="1"/>
      <name val="Lato"/>
      <family val="2"/>
    </font>
    <font>
      <b/>
      <sz val="11"/>
      <color theme="1"/>
      <name val="Lato"/>
      <family val="2"/>
    </font>
    <font>
      <sz val="11"/>
      <color theme="1"/>
      <name val="Lato"/>
      <family val="2"/>
    </font>
    <font>
      <b/>
      <sz val="12"/>
      <color theme="1"/>
      <name val="Lato"/>
      <family val="2"/>
    </font>
    <font>
      <i/>
      <sz val="11"/>
      <color theme="1"/>
      <name val="Lato"/>
      <family val="2"/>
    </font>
    <font>
      <sz val="9"/>
      <color theme="1"/>
      <name val="Lato"/>
      <family val="2"/>
    </font>
    <font>
      <sz val="9"/>
      <name val="Calibri"/>
      <family val="2"/>
    </font>
    <font>
      <b/>
      <sz val="11"/>
      <name val="Lato"/>
      <family val="2"/>
    </font>
    <font>
      <sz val="9"/>
      <color theme="1"/>
      <name val="Arial"/>
      <family val="2"/>
    </font>
    <font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7">
    <xf numFmtId="0" fontId="0" fillId="0" borderId="0"/>
    <xf numFmtId="0" fontId="9" fillId="0" borderId="0"/>
    <xf numFmtId="0" fontId="10" fillId="0" borderId="0"/>
    <xf numFmtId="0" fontId="11" fillId="0" borderId="0"/>
    <xf numFmtId="0" fontId="12" fillId="0" borderId="0" applyNumberFormat="0" applyBorder="0" applyAlignment="0"/>
    <xf numFmtId="0" fontId="13" fillId="0" borderId="0"/>
    <xf numFmtId="9" fontId="17" fillId="0" borderId="0" applyFont="0" applyFill="0" applyBorder="0" applyAlignment="0" applyProtection="0"/>
  </cellStyleXfs>
  <cellXfs count="149">
    <xf numFmtId="0" fontId="0" fillId="0" borderId="0" xfId="0"/>
    <xf numFmtId="0" fontId="0" fillId="0" borderId="2" xfId="0" applyBorder="1"/>
    <xf numFmtId="0" fontId="0" fillId="0" borderId="3" xfId="0" applyBorder="1"/>
    <xf numFmtId="0" fontId="1" fillId="0" borderId="4" xfId="0" applyFont="1" applyBorder="1"/>
    <xf numFmtId="0" fontId="1" fillId="0" borderId="6" xfId="0" applyFont="1" applyBorder="1"/>
    <xf numFmtId="0" fontId="0" fillId="0" borderId="5" xfId="0" applyBorder="1"/>
    <xf numFmtId="0" fontId="0" fillId="0" borderId="7" xfId="0" applyBorder="1"/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3" fontId="5" fillId="2" borderId="14" xfId="0" applyNumberFormat="1" applyFont="1" applyFill="1" applyBorder="1" applyAlignment="1" applyProtection="1">
      <alignment horizontal="center" vertical="center"/>
      <protection locked="0"/>
    </xf>
    <xf numFmtId="3" fontId="5" fillId="2" borderId="15" xfId="0" applyNumberFormat="1" applyFont="1" applyFill="1" applyBorder="1" applyAlignment="1" applyProtection="1">
      <alignment horizontal="center" vertical="center"/>
      <protection locked="0"/>
    </xf>
    <xf numFmtId="3" fontId="5" fillId="2" borderId="18" xfId="0" applyNumberFormat="1" applyFont="1" applyFill="1" applyBorder="1" applyAlignment="1" applyProtection="1">
      <alignment horizontal="center" vertical="center"/>
      <protection locked="0"/>
    </xf>
    <xf numFmtId="0" fontId="13" fillId="0" borderId="0" xfId="5"/>
    <xf numFmtId="0" fontId="0" fillId="0" borderId="1" xfId="0" applyBorder="1"/>
    <xf numFmtId="0" fontId="5" fillId="2" borderId="28" xfId="0" applyFont="1" applyFill="1" applyBorder="1" applyAlignment="1" applyProtection="1">
      <alignment horizontal="center" vertical="center"/>
      <protection locked="0"/>
    </xf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/>
    </xf>
    <xf numFmtId="3" fontId="5" fillId="0" borderId="14" xfId="0" applyNumberFormat="1" applyFont="1" applyBorder="1" applyAlignment="1">
      <alignment horizontal="center"/>
    </xf>
    <xf numFmtId="3" fontId="5" fillId="0" borderId="18" xfId="0" applyNumberFormat="1" applyFont="1" applyBorder="1" applyAlignment="1">
      <alignment horizontal="center"/>
    </xf>
    <xf numFmtId="0" fontId="5" fillId="0" borderId="1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0" xfId="0" quotePrefix="1" applyFont="1" applyAlignment="1">
      <alignment vertical="center"/>
    </xf>
    <xf numFmtId="0" fontId="5" fillId="0" borderId="15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6" xfId="0" applyFont="1" applyBorder="1" applyAlignment="1">
      <alignment horizontal="left" vertical="center"/>
    </xf>
    <xf numFmtId="3" fontId="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6" fillId="0" borderId="0" xfId="0" quotePrefix="1" applyFont="1" applyAlignment="1">
      <alignment vertical="center"/>
    </xf>
    <xf numFmtId="0" fontId="5" fillId="0" borderId="17" xfId="0" applyFont="1" applyBorder="1" applyAlignment="1">
      <alignment vertical="center"/>
    </xf>
    <xf numFmtId="0" fontId="4" fillId="0" borderId="26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29" xfId="0" applyFont="1" applyBorder="1" applyAlignment="1">
      <alignment horizontal="left"/>
    </xf>
    <xf numFmtId="0" fontId="5" fillId="0" borderId="28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19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22" xfId="0" applyFont="1" applyBorder="1" applyAlignment="1">
      <alignment horizontal="left" vertical="center"/>
    </xf>
    <xf numFmtId="0" fontId="6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6" fillId="0" borderId="0" xfId="0" applyFont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3" fontId="0" fillId="0" borderId="1" xfId="0" applyNumberFormat="1" applyBorder="1" applyAlignment="1">
      <alignment horizontal="center"/>
    </xf>
    <xf numFmtId="0" fontId="0" fillId="0" borderId="27" xfId="0" applyBorder="1"/>
    <xf numFmtId="0" fontId="5" fillId="0" borderId="18" xfId="0" applyFont="1" applyBorder="1" applyAlignment="1">
      <alignment horizontal="left" vertical="center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vertical="center"/>
    </xf>
    <xf numFmtId="3" fontId="5" fillId="0" borderId="0" xfId="0" applyNumberFormat="1" applyFont="1" applyAlignment="1">
      <alignment horizontal="center"/>
    </xf>
    <xf numFmtId="0" fontId="4" fillId="0" borderId="30" xfId="0" applyFont="1" applyBorder="1"/>
    <xf numFmtId="3" fontId="5" fillId="0" borderId="26" xfId="0" applyNumberFormat="1" applyFont="1" applyBorder="1" applyAlignment="1">
      <alignment horizontal="center"/>
    </xf>
    <xf numFmtId="0" fontId="5" fillId="0" borderId="14" xfId="0" applyFont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5" fillId="0" borderId="13" xfId="0" applyFont="1" applyBorder="1" applyAlignment="1">
      <alignment horizontal="left"/>
    </xf>
    <xf numFmtId="0" fontId="15" fillId="0" borderId="29" xfId="0" applyFont="1" applyBorder="1" applyAlignment="1">
      <alignment vertical="top"/>
    </xf>
    <xf numFmtId="0" fontId="16" fillId="0" borderId="0" xfId="0" applyFont="1"/>
    <xf numFmtId="0" fontId="0" fillId="0" borderId="4" xfId="0" applyBorder="1"/>
    <xf numFmtId="0" fontId="0" fillId="0" borderId="6" xfId="0" applyBorder="1"/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Continuous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Continuous"/>
    </xf>
    <xf numFmtId="0" fontId="16" fillId="0" borderId="2" xfId="0" applyFont="1" applyBorder="1"/>
    <xf numFmtId="0" fontId="0" fillId="0" borderId="8" xfId="0" applyBorder="1" applyAlignment="1">
      <alignment horizontal="centerContinuous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Continuous"/>
    </xf>
    <xf numFmtId="0" fontId="18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20" fillId="0" borderId="0" xfId="0" applyFont="1"/>
    <xf numFmtId="2" fontId="20" fillId="0" borderId="0" xfId="0" applyNumberFormat="1" applyFont="1"/>
    <xf numFmtId="0" fontId="20" fillId="0" borderId="0" xfId="0" applyFont="1" applyAlignment="1">
      <alignment horizontal="center"/>
    </xf>
    <xf numFmtId="2" fontId="20" fillId="0" borderId="0" xfId="0" applyNumberFormat="1" applyFont="1" applyAlignment="1">
      <alignment horizontal="center"/>
    </xf>
    <xf numFmtId="0" fontId="20" fillId="0" borderId="5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21" fillId="0" borderId="0" xfId="5" applyFont="1" applyAlignment="1">
      <alignment horizontal="center"/>
    </xf>
    <xf numFmtId="1" fontId="21" fillId="0" borderId="5" xfId="5" applyNumberFormat="1" applyFont="1" applyBorder="1" applyAlignment="1">
      <alignment horizontal="center"/>
    </xf>
    <xf numFmtId="0" fontId="21" fillId="0" borderId="1" xfId="5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1" fontId="21" fillId="0" borderId="7" xfId="5" applyNumberFormat="1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2" fillId="0" borderId="0" xfId="5" applyFont="1"/>
    <xf numFmtId="0" fontId="18" fillId="0" borderId="0" xfId="0" applyFont="1"/>
    <xf numFmtId="0" fontId="3" fillId="0" borderId="0" xfId="0" applyFont="1"/>
    <xf numFmtId="3" fontId="0" fillId="0" borderId="0" xfId="0" applyNumberFormat="1"/>
    <xf numFmtId="0" fontId="6" fillId="0" borderId="0" xfId="0" applyFont="1"/>
    <xf numFmtId="3" fontId="0" fillId="0" borderId="3" xfId="0" applyNumberForma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0" fontId="0" fillId="0" borderId="31" xfId="0" applyBorder="1"/>
    <xf numFmtId="3" fontId="0" fillId="0" borderId="32" xfId="0" applyNumberFormat="1" applyBorder="1" applyAlignment="1">
      <alignment horizontal="center"/>
    </xf>
    <xf numFmtId="0" fontId="6" fillId="0" borderId="4" xfId="0" applyFont="1" applyBorder="1"/>
    <xf numFmtId="3" fontId="6" fillId="0" borderId="5" xfId="0" applyNumberFormat="1" applyFont="1" applyBorder="1" applyAlignment="1">
      <alignment horizontal="center"/>
    </xf>
    <xf numFmtId="0" fontId="6" fillId="0" borderId="33" xfId="0" applyFont="1" applyBorder="1"/>
    <xf numFmtId="3" fontId="6" fillId="0" borderId="34" xfId="0" applyNumberFormat="1" applyFont="1" applyBorder="1" applyAlignment="1">
      <alignment horizontal="center"/>
    </xf>
    <xf numFmtId="0" fontId="16" fillId="0" borderId="6" xfId="0" applyFont="1" applyBorder="1"/>
    <xf numFmtId="3" fontId="16" fillId="0" borderId="7" xfId="0" applyNumberFormat="1" applyFont="1" applyBorder="1" applyAlignment="1">
      <alignment horizontal="center"/>
    </xf>
    <xf numFmtId="0" fontId="0" fillId="0" borderId="33" xfId="0" applyBorder="1"/>
    <xf numFmtId="3" fontId="0" fillId="0" borderId="34" xfId="0" applyNumberFormat="1" applyBorder="1" applyAlignment="1">
      <alignment horizontal="center"/>
    </xf>
    <xf numFmtId="0" fontId="0" fillId="0" borderId="2" xfId="0" applyBorder="1" applyAlignment="1">
      <alignment horizontal="left" vertical="center"/>
    </xf>
    <xf numFmtId="3" fontId="0" fillId="0" borderId="5" xfId="0" applyNumberFormat="1" applyBorder="1" applyAlignment="1">
      <alignment horizontal="center" vertical="center"/>
    </xf>
    <xf numFmtId="10" fontId="0" fillId="0" borderId="5" xfId="6" applyNumberFormat="1" applyFont="1" applyFill="1" applyBorder="1" applyAlignment="1">
      <alignment horizontal="center" vertical="center"/>
    </xf>
    <xf numFmtId="10" fontId="0" fillId="0" borderId="7" xfId="6" applyNumberFormat="1" applyFont="1" applyFill="1" applyBorder="1" applyAlignment="1">
      <alignment horizontal="center" vertical="center"/>
    </xf>
    <xf numFmtId="0" fontId="19" fillId="0" borderId="0" xfId="0" applyFont="1"/>
    <xf numFmtId="0" fontId="20" fillId="0" borderId="10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1" fontId="0" fillId="0" borderId="0" xfId="0" applyNumberFormat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5" fillId="3" borderId="12" xfId="0" applyFont="1" applyFill="1" applyBorder="1" applyAlignment="1">
      <alignment horizontal="center" vertical="center"/>
    </xf>
    <xf numFmtId="3" fontId="5" fillId="3" borderId="15" xfId="0" applyNumberFormat="1" applyFont="1" applyFill="1" applyBorder="1" applyAlignment="1">
      <alignment horizontal="center" vertical="center"/>
    </xf>
    <xf numFmtId="3" fontId="5" fillId="3" borderId="26" xfId="0" applyNumberFormat="1" applyFont="1" applyFill="1" applyBorder="1" applyAlignment="1">
      <alignment horizontal="center" vertical="center"/>
    </xf>
    <xf numFmtId="3" fontId="5" fillId="3" borderId="16" xfId="0" applyNumberFormat="1" applyFont="1" applyFill="1" applyBorder="1" applyAlignment="1">
      <alignment horizontal="center" vertical="center"/>
    </xf>
    <xf numFmtId="3" fontId="5" fillId="3" borderId="13" xfId="0" applyNumberFormat="1" applyFont="1" applyFill="1" applyBorder="1" applyAlignment="1">
      <alignment horizontal="center" vertical="center"/>
    </xf>
    <xf numFmtId="2" fontId="23" fillId="0" borderId="0" xfId="1" applyNumberFormat="1" applyFont="1" applyAlignment="1">
      <alignment horizontal="center"/>
    </xf>
    <xf numFmtId="2" fontId="23" fillId="0" borderId="1" xfId="1" applyNumberFormat="1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2" fontId="20" fillId="0" borderId="7" xfId="0" applyNumberFormat="1" applyFon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2" fontId="5" fillId="3" borderId="24" xfId="0" applyNumberFormat="1" applyFont="1" applyFill="1" applyBorder="1" applyAlignment="1">
      <alignment horizontal="center" vertical="center"/>
    </xf>
    <xf numFmtId="3" fontId="5" fillId="3" borderId="12" xfId="0" applyNumberFormat="1" applyFont="1" applyFill="1" applyBorder="1" applyAlignment="1">
      <alignment horizontal="center" vertical="center"/>
    </xf>
    <xf numFmtId="3" fontId="5" fillId="3" borderId="14" xfId="0" applyNumberFormat="1" applyFont="1" applyFill="1" applyBorder="1" applyAlignment="1">
      <alignment horizontal="center" vertical="center"/>
    </xf>
    <xf numFmtId="3" fontId="5" fillId="3" borderId="18" xfId="0" applyNumberFormat="1" applyFont="1" applyFill="1" applyBorder="1" applyAlignment="1">
      <alignment horizontal="center" vertical="center"/>
    </xf>
  </cellXfs>
  <cellStyles count="7">
    <cellStyle name="%" xfId="3" xr:uid="{DA066C57-25CF-4113-9C75-EA31CE5EA517}"/>
    <cellStyle name="Normal" xfId="0" builtinId="0"/>
    <cellStyle name="Normal 2" xfId="2" xr:uid="{D661F466-55E1-4978-A459-223C8B483453}"/>
    <cellStyle name="Normal 3" xfId="4" xr:uid="{6A36C3CF-942D-43AF-86D8-BFE09893C86E}"/>
    <cellStyle name="Normal 4" xfId="1" xr:uid="{43A91509-71F1-4914-A298-D7BE55BC53E1}"/>
    <cellStyle name="Normal 5" xfId="5" xr:uid="{B37C85BD-EF59-4FBD-9874-59261DE10370}"/>
    <cellStyle name="Procent" xfId="6" builtinId="5"/>
  </cellStyles>
  <dxfs count="9">
    <dxf>
      <font>
        <strike/>
      </font>
    </dxf>
    <dxf>
      <font>
        <strike/>
      </font>
    </dxf>
    <dxf>
      <numFmt numFmtId="164" formatCode=";;;"/>
      <fill>
        <patternFill>
          <bgColor theme="0"/>
        </patternFill>
      </fill>
      <border>
        <left style="thin">
          <color auto="1"/>
        </left>
        <right/>
        <top/>
        <bottom/>
      </border>
    </dxf>
    <dxf>
      <numFmt numFmtId="164" formatCode=";;;"/>
      <fill>
        <patternFill>
          <bgColor theme="0"/>
        </patternFill>
      </fill>
      <border>
        <left style="thin">
          <color auto="1"/>
        </left>
        <right/>
        <top/>
        <bottom/>
        <vertical/>
        <horizontal/>
      </border>
    </dxf>
    <dxf>
      <numFmt numFmtId="164" formatCode=";;;"/>
      <fill>
        <patternFill>
          <bgColor theme="0"/>
        </patternFill>
      </fill>
      <border>
        <left/>
        <right/>
        <top/>
        <bottom/>
        <vertical/>
        <horizontal/>
      </border>
    </dxf>
    <dxf>
      <numFmt numFmtId="164" formatCode=";;;"/>
      <fill>
        <patternFill>
          <bgColor theme="0"/>
        </patternFill>
      </fill>
      <border>
        <left/>
        <right/>
        <top/>
        <bottom/>
        <vertical/>
        <horizontal/>
      </border>
    </dxf>
    <dxf>
      <numFmt numFmtId="164" formatCode=";;;"/>
      <fill>
        <patternFill>
          <bgColor theme="0"/>
        </patternFill>
      </fill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numFmt numFmtId="164" formatCode=";;;"/>
      <fill>
        <patternFill>
          <bgColor theme="0"/>
        </patternFill>
      </fill>
      <border>
        <left/>
        <right/>
        <top style="thin">
          <color auto="1"/>
        </top>
        <bottom/>
        <vertical/>
        <horizontal/>
      </border>
    </dxf>
    <dxf>
      <numFmt numFmtId="164" formatCode=";;;"/>
      <fill>
        <patternFill>
          <bgColor theme="0"/>
        </patternFill>
      </fill>
      <border>
        <left/>
        <right/>
        <top style="thin">
          <color auto="1"/>
        </top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199404</xdr:colOff>
      <xdr:row>0</xdr:row>
      <xdr:rowOff>113188</xdr:rowOff>
    </xdr:from>
    <xdr:to>
      <xdr:col>1</xdr:col>
      <xdr:colOff>551623</xdr:colOff>
      <xdr:row>3</xdr:row>
      <xdr:rowOff>152400</xdr:rowOff>
    </xdr:to>
    <xdr:pic>
      <xdr:nvPicPr>
        <xdr:cNvPr id="2" name="Billede 1" descr="En bild som visar Grafik&#10;&#10;Automatiskt genererad beskrivning">
          <a:extLst>
            <a:ext uri="{FF2B5EF4-FFF2-40B4-BE49-F238E27FC236}">
              <a16:creationId xmlns:a16="http://schemas.microsoft.com/office/drawing/2014/main" id="{3445EB7E-8D81-5F03-2479-B4A2182F2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9404" y="113188"/>
          <a:ext cx="4433152" cy="67421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hristian Hovstadius" id="{3A5B12B2-6D4C-46BF-B949-1D90A3DB3A1C}" userId="S::chov@lsb.se::55edebb4-5871-405c-a64a-92579d0b517f" providerId="AD"/>
</personList>
</file>

<file path=xl/theme/theme1.xml><?xml version="1.0" encoding="utf-8"?>
<a:theme xmlns:a="http://schemas.openxmlformats.org/drawingml/2006/main" name="LSB">
  <a:themeElements>
    <a:clrScheme name="Anpassat 2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1454F"/>
      </a:accent1>
      <a:accent2>
        <a:srgbClr val="5ACB9C"/>
      </a:accent2>
      <a:accent3>
        <a:srgbClr val="FF5D5D"/>
      </a:accent3>
      <a:accent4>
        <a:srgbClr val="187A75"/>
      </a:accent4>
      <a:accent5>
        <a:srgbClr val="742B30"/>
      </a:accent5>
      <a:accent6>
        <a:srgbClr val="D3E8D7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tem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LSB" id="{283A8AF7-90CE-47A4-A824-1B682C463708}" vid="{88E4CBF0-E680-4D7A-B96B-88286A7285D7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B10" dT="2025-12-16T08:15:33.50" personId="{3A5B12B2-6D4C-46BF-B949-1D90A3DB3A1C}" id="{527533BD-AB87-44A2-AF53-DD2F9A589BED}">
    <text>Kommer från KV:s schabloner</text>
  </threadedComment>
  <threadedComment ref="AJ19" dT="2024-12-18T13:28:58.54" personId="{3A5B12B2-6D4C-46BF-B949-1D90A3DB3A1C}" id="{11FD6D6B-63D7-4FF8-912E-69C75CD7AE04}">
    <text>Uppdaterat med 2026 års värde</text>
  </threadedComment>
  <threadedComment ref="AM19" dT="2024-12-18T13:29:10.74" personId="{3A5B12B2-6D4C-46BF-B949-1D90A3DB3A1C}" id="{119A1FDA-AF9F-49E7-820F-F39FD539465A}">
    <text>Uppdaterat med 2026 års värde</text>
  </threadedComment>
  <threadedComment ref="U35" dT="2025-12-16T07:55:34.78" personId="{3A5B12B2-6D4C-46BF-B949-1D90A3DB3A1C}" id="{74D24300-3D44-4AE5-875B-BD5530F79D2D}">
    <text>Innehåller kategorierna Kläder och skor samt Övrig barnutrustning</text>
  </threadedComment>
  <threadedComment ref="W36" dT="2025-12-16T08:14:31.90" personId="{3A5B12B2-6D4C-46BF-B949-1D90A3DB3A1C}" id="{7ADFD085-8516-4A4D-AF1A-6449ADD5C0FD}">
    <text>Innehåller kategorierna Fritid och Lek samt mobiltelefon för de vuxna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09873-3466-445D-8E41-3D206035D382}">
  <sheetPr codeName="Blad1"/>
  <dimension ref="A4:N88"/>
  <sheetViews>
    <sheetView showGridLines="0" tabSelected="1" zoomScale="90" zoomScaleNormal="90" workbookViewId="0">
      <pane ySplit="11" topLeftCell="A12" activePane="bottomLeft" state="frozen"/>
      <selection pane="bottomLeft" activeCell="B39" sqref="B39"/>
    </sheetView>
  </sheetViews>
  <sheetFormatPr defaultColWidth="8.8984375" defaultRowHeight="16.8" x14ac:dyDescent="0.4"/>
  <cols>
    <col min="1" max="1" width="53.59765625" customWidth="1"/>
    <col min="2" max="2" width="16.3984375" customWidth="1"/>
    <col min="3" max="3" width="16.69921875" customWidth="1"/>
    <col min="4" max="14" width="11.3984375" customWidth="1"/>
    <col min="16" max="16" width="4" customWidth="1"/>
    <col min="17" max="17" width="14.19921875" customWidth="1"/>
    <col min="18" max="18" width="12.19921875" customWidth="1"/>
  </cols>
  <sheetData>
    <row r="4" spans="1:14" ht="12.75" customHeight="1" x14ac:dyDescent="0.4"/>
    <row r="5" spans="1:14" ht="6.75" customHeight="1" x14ac:dyDescent="0.4"/>
    <row r="6" spans="1:14" ht="21.75" customHeight="1" x14ac:dyDescent="0.4">
      <c r="A6" s="56" t="s">
        <v>60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</row>
    <row r="7" spans="1:14" ht="8.25" customHeight="1" x14ac:dyDescent="0.4">
      <c r="A7" s="17"/>
      <c r="B7" s="18"/>
    </row>
    <row r="8" spans="1:14" ht="17.25" customHeight="1" x14ac:dyDescent="0.4">
      <c r="A8" s="61" t="s">
        <v>0</v>
      </c>
      <c r="B8" s="19">
        <f>B32</f>
        <v>0</v>
      </c>
    </row>
    <row r="9" spans="1:14" ht="17.25" customHeight="1" thickBot="1" x14ac:dyDescent="0.45">
      <c r="A9" s="62" t="s">
        <v>21</v>
      </c>
      <c r="B9" s="20">
        <f>IFERROR(IF(B35="Ja",C87,B87),"…")</f>
        <v>0</v>
      </c>
    </row>
    <row r="10" spans="1:14" ht="18.75" customHeight="1" thickTop="1" x14ac:dyDescent="0.4">
      <c r="A10" s="58" t="s">
        <v>59</v>
      </c>
      <c r="B10" s="59">
        <f>IFERROR(B8-B9,"…")</f>
        <v>0</v>
      </c>
    </row>
    <row r="11" spans="1:14" ht="3.75" customHeight="1" x14ac:dyDescent="0.4">
      <c r="A11" s="17"/>
      <c r="B11" s="57"/>
    </row>
    <row r="12" spans="1:14" x14ac:dyDescent="0.4">
      <c r="A12" s="16"/>
      <c r="B12" s="16"/>
    </row>
    <row r="13" spans="1:14" ht="17.25" customHeight="1" x14ac:dyDescent="0.4">
      <c r="A13" s="21" t="s">
        <v>4</v>
      </c>
      <c r="B13" s="7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</row>
    <row r="14" spans="1:14" ht="17.25" customHeight="1" x14ac:dyDescent="0.4">
      <c r="A14" s="23" t="s">
        <v>11</v>
      </c>
      <c r="B14" s="134" t="str">
        <f>IFERROR(ROUND(VLOOKUP(B13,Data!A3:D292,4,TRUE),2), "...")</f>
        <v>...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</row>
    <row r="15" spans="1:14" ht="17.25" customHeight="1" x14ac:dyDescent="0.4">
      <c r="A15" s="24" t="s">
        <v>12</v>
      </c>
      <c r="B15" s="145" t="str">
        <f>IFERROR(VLOOKUP(B13,Data!A3:E292,5,TRUE),"...")</f>
        <v>...</v>
      </c>
      <c r="C15" s="22"/>
      <c r="D15" s="22"/>
      <c r="E15" s="22"/>
      <c r="F15" s="25"/>
      <c r="G15" s="22"/>
      <c r="H15" s="22"/>
      <c r="I15" s="22"/>
      <c r="J15" s="22"/>
      <c r="K15" s="22"/>
      <c r="L15" s="22"/>
      <c r="M15" s="22"/>
      <c r="N15" s="22"/>
    </row>
    <row r="16" spans="1:14" ht="17.25" customHeight="1" x14ac:dyDescent="0.4">
      <c r="A16" s="26" t="s">
        <v>1</v>
      </c>
      <c r="B16" s="8"/>
      <c r="C16" s="22"/>
      <c r="D16" s="22"/>
      <c r="E16" s="22"/>
      <c r="F16" s="25"/>
      <c r="G16" s="22"/>
      <c r="H16" s="22"/>
      <c r="I16" s="22"/>
      <c r="J16" s="22"/>
      <c r="K16" s="22"/>
      <c r="L16" s="22"/>
      <c r="M16" s="22"/>
      <c r="N16" s="22"/>
    </row>
    <row r="17" spans="1:14" ht="17.25" customHeight="1" x14ac:dyDescent="0.4">
      <c r="A17" s="26" t="s">
        <v>2</v>
      </c>
      <c r="B17" s="8"/>
      <c r="C17" s="22"/>
      <c r="D17" s="22"/>
      <c r="E17" s="22"/>
      <c r="F17" s="25"/>
      <c r="G17" s="22"/>
      <c r="H17" s="22"/>
      <c r="I17" s="22"/>
      <c r="J17" s="22"/>
      <c r="K17" s="22"/>
      <c r="L17" s="22"/>
      <c r="M17" s="22"/>
      <c r="N17" s="22"/>
    </row>
    <row r="18" spans="1:14" ht="17.25" customHeight="1" x14ac:dyDescent="0.4">
      <c r="A18" s="26" t="s">
        <v>52</v>
      </c>
      <c r="B18" s="8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4" ht="17.25" customHeight="1" x14ac:dyDescent="0.4">
      <c r="A19" s="26" t="s">
        <v>53</v>
      </c>
      <c r="B19" s="8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</row>
    <row r="20" spans="1:14" ht="17.25" customHeight="1" x14ac:dyDescent="0.4">
      <c r="A20" s="26" t="s">
        <v>54</v>
      </c>
      <c r="B20" s="8"/>
      <c r="C20" s="22"/>
      <c r="D20" s="22"/>
      <c r="E20" s="22"/>
      <c r="F20" s="22"/>
      <c r="G20" s="22"/>
      <c r="H20" s="27"/>
      <c r="I20" s="22"/>
      <c r="J20" s="22"/>
      <c r="K20" s="22"/>
      <c r="L20" s="22"/>
      <c r="M20" s="22"/>
      <c r="N20" s="22"/>
    </row>
    <row r="21" spans="1:14" ht="17.25" customHeight="1" x14ac:dyDescent="0.4">
      <c r="A21" s="28" t="s">
        <v>55</v>
      </c>
      <c r="B21" s="9"/>
      <c r="C21" s="22"/>
      <c r="D21" s="22"/>
      <c r="E21" s="22"/>
      <c r="F21" s="22"/>
      <c r="G21" s="27"/>
      <c r="H21" s="27"/>
      <c r="I21" s="29"/>
      <c r="J21" s="22"/>
      <c r="K21" s="22"/>
      <c r="L21" s="22"/>
      <c r="M21" s="22"/>
      <c r="N21" s="22"/>
    </row>
    <row r="22" spans="1:14" ht="17.25" customHeight="1" x14ac:dyDescent="0.4">
      <c r="A22" s="30"/>
      <c r="B22" s="30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</row>
    <row r="23" spans="1:14" ht="17.25" customHeight="1" x14ac:dyDescent="0.4">
      <c r="A23" s="31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</row>
    <row r="24" spans="1:14" ht="17.25" customHeight="1" x14ac:dyDescent="0.4">
      <c r="A24" s="32" t="s">
        <v>0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</row>
    <row r="25" spans="1:14" ht="17.25" customHeight="1" x14ac:dyDescent="0.4">
      <c r="A25" s="33"/>
      <c r="B25" s="18"/>
    </row>
    <row r="26" spans="1:14" ht="17.25" customHeight="1" x14ac:dyDescent="0.4">
      <c r="A26" s="22" t="s">
        <v>13</v>
      </c>
      <c r="B26" s="10"/>
      <c r="D26" s="110"/>
    </row>
    <row r="27" spans="1:14" ht="17.25" customHeight="1" x14ac:dyDescent="0.4">
      <c r="A27" s="22" t="s">
        <v>14</v>
      </c>
      <c r="B27" s="11"/>
      <c r="D27" s="110"/>
    </row>
    <row r="28" spans="1:14" ht="17.25" customHeight="1" x14ac:dyDescent="0.4">
      <c r="A28" s="34" t="s">
        <v>56</v>
      </c>
      <c r="B28" s="135">
        <f>IFERROR(Data!AJ13/12,0)</f>
        <v>0</v>
      </c>
      <c r="D28" s="110"/>
    </row>
    <row r="29" spans="1:14" ht="17.25" customHeight="1" x14ac:dyDescent="0.4">
      <c r="A29" s="34" t="s">
        <v>57</v>
      </c>
      <c r="B29" s="135">
        <f>IFERROR(Data!AM13/12,0)</f>
        <v>0</v>
      </c>
      <c r="D29" s="110"/>
    </row>
    <row r="30" spans="1:14" ht="17.25" customHeight="1" x14ac:dyDescent="0.4">
      <c r="A30" s="25" t="s">
        <v>75</v>
      </c>
      <c r="B30" s="135">
        <f>VLOOKUP(B17,Data!AA3:AB9,2,TRUE)</f>
        <v>0</v>
      </c>
    </row>
    <row r="31" spans="1:14" ht="17.25" customHeight="1" thickBot="1" x14ac:dyDescent="0.45">
      <c r="A31" s="35" t="s">
        <v>38</v>
      </c>
      <c r="B31" s="12">
        <v>0</v>
      </c>
    </row>
    <row r="32" spans="1:14" ht="17.25" customHeight="1" thickTop="1" x14ac:dyDescent="0.4">
      <c r="A32" s="36" t="s">
        <v>39</v>
      </c>
      <c r="B32" s="136">
        <f>IFERROR(IF($B16=2, B26-B28+B27-B29+B30+B31,B26-B28+B30+B31),"…")</f>
        <v>0</v>
      </c>
      <c r="D32" s="110"/>
    </row>
    <row r="33" spans="1:4" ht="17.25" customHeight="1" thickBot="1" x14ac:dyDescent="0.45">
      <c r="A33" s="37"/>
      <c r="B33" s="37"/>
    </row>
    <row r="34" spans="1:4" ht="33" customHeight="1" x14ac:dyDescent="0.4">
      <c r="A34" s="32" t="s">
        <v>21</v>
      </c>
      <c r="B34" s="22"/>
    </row>
    <row r="35" spans="1:4" ht="18" customHeight="1" x14ac:dyDescent="0.4">
      <c r="A35" s="63" t="s">
        <v>66</v>
      </c>
      <c r="B35" s="15"/>
    </row>
    <row r="36" spans="1:4" ht="17.25" customHeight="1" x14ac:dyDescent="0.4">
      <c r="A36" s="38" t="s">
        <v>77</v>
      </c>
      <c r="B36" s="39"/>
      <c r="C36" s="55"/>
    </row>
    <row r="37" spans="1:4" ht="17.25" customHeight="1" x14ac:dyDescent="0.4">
      <c r="A37" s="22"/>
      <c r="B37" s="22"/>
    </row>
    <row r="38" spans="1:4" ht="17.25" customHeight="1" x14ac:dyDescent="0.4">
      <c r="A38" s="40" t="s">
        <v>22</v>
      </c>
      <c r="B38" s="18"/>
    </row>
    <row r="39" spans="1:4" ht="17.25" customHeight="1" x14ac:dyDescent="0.4">
      <c r="A39" s="41" t="s">
        <v>23</v>
      </c>
      <c r="B39" s="10"/>
      <c r="C39" s="10"/>
      <c r="D39" s="16" t="str">
        <f>IF(B35="Ja",IF(B16="","Vänligen fyll i antal vuxna, antal barn samt ålder på de vuxna personerna",""),"")</f>
        <v/>
      </c>
    </row>
    <row r="40" spans="1:4" ht="17.25" customHeight="1" x14ac:dyDescent="0.4">
      <c r="A40" s="42" t="s">
        <v>25</v>
      </c>
      <c r="B40" s="11"/>
      <c r="C40" s="11"/>
    </row>
    <row r="41" spans="1:4" ht="17.25" customHeight="1" x14ac:dyDescent="0.4">
      <c r="A41" s="42" t="s">
        <v>26</v>
      </c>
      <c r="B41" s="11"/>
      <c r="C41" s="11"/>
    </row>
    <row r="42" spans="1:4" ht="17.25" customHeight="1" x14ac:dyDescent="0.4">
      <c r="A42" s="31" t="s">
        <v>29</v>
      </c>
      <c r="B42" s="11"/>
      <c r="C42" s="146" t="str">
        <f>IFERROR(IF($B$35="Ja",(VLOOKUP($B$16+$B$17,Data!$S$3:$X$10,6,FALSE)+VLOOKUP($B$16+$B$17,Data!$S$3:$Y$10,7,FALSE)), "…"),"…")</f>
        <v>…</v>
      </c>
    </row>
    <row r="43" spans="1:4" ht="17.25" customHeight="1" thickBot="1" x14ac:dyDescent="0.45">
      <c r="A43" s="43" t="s">
        <v>33</v>
      </c>
      <c r="B43" s="12"/>
      <c r="C43" s="12"/>
    </row>
    <row r="44" spans="1:4" ht="17.25" customHeight="1" thickTop="1" x14ac:dyDescent="0.4">
      <c r="A44" s="44" t="s">
        <v>27</v>
      </c>
      <c r="B44" s="137">
        <f>SUM(B39:B43)</f>
        <v>0</v>
      </c>
      <c r="C44" s="137">
        <f>SUM(C39:C43)</f>
        <v>0</v>
      </c>
    </row>
    <row r="45" spans="1:4" ht="17.25" customHeight="1" x14ac:dyDescent="0.4"/>
    <row r="46" spans="1:4" ht="17.25" customHeight="1" x14ac:dyDescent="0.4">
      <c r="A46" s="40" t="s">
        <v>80</v>
      </c>
    </row>
    <row r="47" spans="1:4" ht="17.25" customHeight="1" x14ac:dyDescent="0.4">
      <c r="A47" s="41" t="s">
        <v>67</v>
      </c>
      <c r="B47" s="10"/>
      <c r="C47" s="147" t="str">
        <f>IFERROR(IF(B35="Ja",VLOOKUP((B16+B17),Data!S3:T10,2,FALSE),"…"), "...")</f>
        <v>…</v>
      </c>
    </row>
    <row r="48" spans="1:4" ht="17.25" customHeight="1" x14ac:dyDescent="0.4">
      <c r="A48" s="42" t="s">
        <v>28</v>
      </c>
      <c r="B48" s="11"/>
      <c r="C48" s="11"/>
    </row>
    <row r="49" spans="1:4" ht="17.25" customHeight="1" x14ac:dyDescent="0.4">
      <c r="A49" s="42" t="s">
        <v>61</v>
      </c>
      <c r="B49" s="11"/>
      <c r="C49" s="135" t="str">
        <f>IFERROR(IF($B$35="Ja",VLOOKUP($B$16+$B$17,Data!$S$3:$V$10,4,FALSE), "…"),"…")</f>
        <v>…</v>
      </c>
    </row>
    <row r="50" spans="1:4" ht="17.25" customHeight="1" x14ac:dyDescent="0.4">
      <c r="A50" s="42" t="s">
        <v>65</v>
      </c>
      <c r="B50" s="11"/>
      <c r="C50" s="135" t="str">
        <f>IFERROR(IF($B$35="Ja",VLOOKUP($B$16+$B$17,Data!$S$3:$U$10,3,FALSE), "…"),"…")</f>
        <v>…</v>
      </c>
    </row>
    <row r="51" spans="1:4" ht="17.25" customHeight="1" x14ac:dyDescent="0.4">
      <c r="A51" s="42" t="s">
        <v>24</v>
      </c>
      <c r="B51" s="11"/>
      <c r="C51" s="11"/>
    </row>
    <row r="52" spans="1:4" ht="17.25" customHeight="1" thickBot="1" x14ac:dyDescent="0.45">
      <c r="A52" s="54" t="s">
        <v>33</v>
      </c>
      <c r="B52" s="12"/>
      <c r="C52" s="11"/>
    </row>
    <row r="53" spans="1:4" ht="17.25" customHeight="1" thickTop="1" x14ac:dyDescent="0.4">
      <c r="A53" s="44" t="s">
        <v>81</v>
      </c>
      <c r="B53" s="136">
        <f>SUM(B47:B52)</f>
        <v>0</v>
      </c>
      <c r="C53" s="136">
        <f>SUM(C47:C52)</f>
        <v>0</v>
      </c>
    </row>
    <row r="54" spans="1:4" ht="17.25" customHeight="1" x14ac:dyDescent="0.4">
      <c r="C54" s="49"/>
    </row>
    <row r="55" spans="1:4" ht="17.25" customHeight="1" x14ac:dyDescent="0.4">
      <c r="A55" s="40" t="s">
        <v>82</v>
      </c>
      <c r="C55" s="49"/>
    </row>
    <row r="56" spans="1:4" ht="17.25" customHeight="1" x14ac:dyDescent="0.4">
      <c r="A56" s="41" t="s">
        <v>62</v>
      </c>
      <c r="B56" s="10"/>
      <c r="C56" s="147" t="str">
        <f>IFERROR(IF($B$35="Ja", IF($B$16=1,VLOOKUP($B$17,Data!$T$23:$V$29,2,FALSE)+VLOOKUP('Budgetmall LSB'!$B$18,Data!$S$17:$V$20,3,TRUE),VLOOKUP($B$17,Data!$T$23:$V$29,2,FALSE)+VLOOKUP('Budgetmall LSB'!$B$18,Data!$S$17:$V$20,3,TRUE)+VLOOKUP('Budgetmall LSB'!$B$19,Data!$S$17:$V$20,3,TRUE)),"…"),"...")</f>
        <v>…</v>
      </c>
      <c r="D56" s="16" t="str">
        <f>IF(B35="Ja",IF(B18="","Vänligen fyll i ålder på de vuxna personerna",""),"")</f>
        <v/>
      </c>
    </row>
    <row r="57" spans="1:4" ht="17.25" customHeight="1" x14ac:dyDescent="0.4">
      <c r="A57" s="22" t="s">
        <v>74</v>
      </c>
      <c r="B57" s="11"/>
      <c r="C57" s="146" t="str">
        <f>IFERROR(IF($B$35="Ja", IF($B$16=1,VLOOKUP($B$17,Data!$T$23:$V$29,3,FALSE)+VLOOKUP('Budgetmall LSB'!$B$18,Data!$S$17:$V$20,4,TRUE),VLOOKUP($B$17,Data!$T$23:$V$29,3,FALSE)+VLOOKUP('Budgetmall LSB'!$B$18,Data!$S$17:$V$20,4,TRUE)+VLOOKUP('Budgetmall LSB'!$B$19,Data!$S$17:$V$20,4,TRUE)),"…"),"...")</f>
        <v>…</v>
      </c>
      <c r="D57" s="16" t="str">
        <f>IF(AND(B35="Ja",B16=2,B19=""),"Vänligen fyll i ålder på de vuxna personerna","")</f>
        <v/>
      </c>
    </row>
    <row r="58" spans="1:4" ht="17.25" customHeight="1" thickBot="1" x14ac:dyDescent="0.45">
      <c r="A58" s="45" t="s">
        <v>83</v>
      </c>
      <c r="B58" s="12"/>
      <c r="C58" s="12"/>
    </row>
    <row r="59" spans="1:4" ht="17.25" customHeight="1" thickTop="1" x14ac:dyDescent="0.4">
      <c r="A59" s="46" t="s">
        <v>63</v>
      </c>
      <c r="B59" s="137">
        <f>SUM(B56:B58)</f>
        <v>0</v>
      </c>
      <c r="C59" s="137">
        <f>IF(C36="All mat", SUM(C56,C58),SUM(C57,C58))</f>
        <v>0</v>
      </c>
    </row>
    <row r="60" spans="1:4" ht="17.25" customHeight="1" x14ac:dyDescent="0.4"/>
    <row r="61" spans="1:4" ht="17.25" customHeight="1" x14ac:dyDescent="0.4">
      <c r="A61" s="40" t="s">
        <v>64</v>
      </c>
      <c r="B61" s="18"/>
    </row>
    <row r="62" spans="1:4" ht="17.25" customHeight="1" x14ac:dyDescent="0.4">
      <c r="A62" s="41" t="s">
        <v>40</v>
      </c>
      <c r="B62" s="10"/>
      <c r="C62" s="147" t="str">
        <f>IF($B$35="Ja",IF(B16="","...",IF($B$16=1,VLOOKUP($B$18,Data!$S$35:$V$39,3,TRUE)+VLOOKUP($B$17,Data!$T$42:$U$48,2,FALSE),VLOOKUP($B$17,Data!$T$42:$U$48,2,FALSE)+VLOOKUP('Budgetmall LSB'!$B$18,Data!$S$35:$V$39,3,TRUE)+VLOOKUP('Budgetmall LSB'!$B$19,Data!$S$35:$V$39,3,TRUE))),"…")</f>
        <v>…</v>
      </c>
    </row>
    <row r="63" spans="1:4" ht="17.25" customHeight="1" x14ac:dyDescent="0.4">
      <c r="A63" s="42" t="s">
        <v>69</v>
      </c>
      <c r="B63" s="11"/>
      <c r="C63" s="135" t="str">
        <f>IF($B$35="Ja",IF(B16="","...",IF($B$16=1,VLOOKUP($B$18,Data!$S$35:$W$39,5,TRUE)+VLOOKUP($B$17,Data!$T$42:$W$48,4,FALSE),VLOOKUP($B$17,Data!$T$42:$W$48,4,FALSE)+VLOOKUP('Budgetmall LSB'!$B$18,Data!$S$35:$W$39,5,TRUE)+VLOOKUP('Budgetmall LSB'!$B$19,Data!$S$35:$W$39,5,TRUE))),"…")</f>
        <v>…</v>
      </c>
    </row>
    <row r="64" spans="1:4" ht="17.25" customHeight="1" x14ac:dyDescent="0.4">
      <c r="A64" s="42" t="s">
        <v>41</v>
      </c>
      <c r="B64" s="11"/>
      <c r="C64" s="135" t="str">
        <f>IF($B$35="Ja",IF(B16="","...",IF($B$16=1,VLOOKUP($B$18,Data!$S$35:$V$39,4,TRUE)+VLOOKUP($B$17,Data!$T$42:$V$48,3,FALSE),VLOOKUP($B$17,Data!$T$42:$V$48,3,FALSE)+VLOOKUP('Budgetmall LSB'!$B$18,Data!$S$35:$V$39,4,TRUE)+VLOOKUP('Budgetmall LSB'!$B$19,Data!$S$35:$V$39,4,TRUE))),"…")</f>
        <v>…</v>
      </c>
    </row>
    <row r="65" spans="1:4" ht="17.25" customHeight="1" x14ac:dyDescent="0.4">
      <c r="A65" s="42" t="s">
        <v>42</v>
      </c>
      <c r="B65" s="11"/>
      <c r="C65" s="135" t="str">
        <f>IFERROR(IF($B$35="Ja",VLOOKUP($B$16+$B$17,Data!$S$3:$W$10,5,FALSE), "…"),"…")</f>
        <v>…</v>
      </c>
    </row>
    <row r="66" spans="1:4" ht="17.25" customHeight="1" thickBot="1" x14ac:dyDescent="0.45">
      <c r="A66" s="45" t="s">
        <v>43</v>
      </c>
      <c r="B66" s="12"/>
      <c r="C66" s="148" t="b">
        <f>IF(B35="Ja",IF(Data!AB10*B17+B16*Data!AB10=0,"…",Data!AB10*B17+B16*Data!AB10))</f>
        <v>0</v>
      </c>
      <c r="D66" s="16"/>
    </row>
    <row r="67" spans="1:4" ht="17.25" customHeight="1" thickTop="1" x14ac:dyDescent="0.4">
      <c r="A67" s="46" t="s">
        <v>44</v>
      </c>
      <c r="B67" s="137">
        <f>SUM(B62:B66)</f>
        <v>0</v>
      </c>
      <c r="C67" s="137">
        <f>SUM(C62:C66)</f>
        <v>0</v>
      </c>
    </row>
    <row r="68" spans="1:4" ht="17.25" customHeight="1" x14ac:dyDescent="0.4">
      <c r="A68" s="22"/>
      <c r="B68" s="22"/>
    </row>
    <row r="69" spans="1:4" ht="17.25" customHeight="1" x14ac:dyDescent="0.4">
      <c r="A69" s="40" t="s">
        <v>30</v>
      </c>
      <c r="B69" s="18"/>
    </row>
    <row r="70" spans="1:4" ht="17.25" customHeight="1" x14ac:dyDescent="0.4">
      <c r="A70" s="21" t="s">
        <v>31</v>
      </c>
      <c r="B70" s="10"/>
      <c r="C70" s="10"/>
    </row>
    <row r="71" spans="1:4" ht="17.25" customHeight="1" x14ac:dyDescent="0.4">
      <c r="A71" s="23" t="s">
        <v>76</v>
      </c>
      <c r="B71" s="11"/>
      <c r="C71" s="11"/>
    </row>
    <row r="72" spans="1:4" ht="17.25" customHeight="1" x14ac:dyDescent="0.4">
      <c r="A72" s="23" t="s">
        <v>29</v>
      </c>
      <c r="B72" s="11"/>
      <c r="C72" s="11"/>
    </row>
    <row r="73" spans="1:4" ht="17.25" customHeight="1" x14ac:dyDescent="0.4">
      <c r="A73" s="23" t="s">
        <v>32</v>
      </c>
      <c r="B73" s="11"/>
      <c r="C73" s="11"/>
    </row>
    <row r="74" spans="1:4" ht="17.25" customHeight="1" x14ac:dyDescent="0.4">
      <c r="A74" s="23" t="s">
        <v>35</v>
      </c>
      <c r="B74" s="11"/>
      <c r="C74" s="11"/>
    </row>
    <row r="75" spans="1:4" ht="17.25" customHeight="1" x14ac:dyDescent="0.4">
      <c r="A75" s="23" t="s">
        <v>36</v>
      </c>
      <c r="B75" s="11"/>
      <c r="C75" s="11"/>
    </row>
    <row r="76" spans="1:4" ht="17.25" customHeight="1" thickBot="1" x14ac:dyDescent="0.45">
      <c r="A76" s="47" t="s">
        <v>33</v>
      </c>
      <c r="B76" s="12"/>
      <c r="C76" s="12"/>
    </row>
    <row r="77" spans="1:4" ht="17.25" customHeight="1" thickTop="1" x14ac:dyDescent="0.4">
      <c r="A77" s="46" t="s">
        <v>34</v>
      </c>
      <c r="B77" s="137">
        <f>SUM(B70:B76)</f>
        <v>0</v>
      </c>
      <c r="C77" s="137">
        <f>SUM(C70:C76)</f>
        <v>0</v>
      </c>
    </row>
    <row r="78" spans="1:4" ht="17.25" customHeight="1" x14ac:dyDescent="0.4">
      <c r="A78" s="22"/>
      <c r="B78" s="22"/>
    </row>
    <row r="79" spans="1:4" ht="17.25" customHeight="1" x14ac:dyDescent="0.4">
      <c r="A79" s="40" t="s">
        <v>45</v>
      </c>
      <c r="B79" s="18"/>
    </row>
    <row r="80" spans="1:4" ht="17.25" customHeight="1" x14ac:dyDescent="0.4">
      <c r="A80" s="60" t="s">
        <v>46</v>
      </c>
      <c r="B80" s="10"/>
      <c r="C80" s="10"/>
    </row>
    <row r="81" spans="1:3" ht="17.25" customHeight="1" x14ac:dyDescent="0.4">
      <c r="A81" s="23" t="s">
        <v>47</v>
      </c>
      <c r="B81" s="11"/>
      <c r="C81" s="11"/>
    </row>
    <row r="82" spans="1:3" ht="17.25" customHeight="1" x14ac:dyDescent="0.4">
      <c r="A82" s="23" t="s">
        <v>48</v>
      </c>
      <c r="B82" s="11"/>
      <c r="C82" s="11"/>
    </row>
    <row r="83" spans="1:3" ht="17.25" customHeight="1" thickBot="1" x14ac:dyDescent="0.45">
      <c r="A83" s="47" t="s">
        <v>49</v>
      </c>
      <c r="B83" s="12"/>
      <c r="C83" s="12"/>
    </row>
    <row r="84" spans="1:3" ht="17.25" customHeight="1" thickTop="1" x14ac:dyDescent="0.4">
      <c r="A84" s="46" t="s">
        <v>50</v>
      </c>
      <c r="B84" s="137">
        <f>SUM(B80:B83)</f>
        <v>0</v>
      </c>
      <c r="C84" s="137">
        <f>SUM(C80:C83)</f>
        <v>0</v>
      </c>
    </row>
    <row r="85" spans="1:3" ht="17.25" customHeight="1" x14ac:dyDescent="0.4">
      <c r="A85" s="48"/>
      <c r="B85" s="49"/>
    </row>
    <row r="86" spans="1:3" ht="17.25" customHeight="1" x14ac:dyDescent="0.4">
      <c r="A86" s="33"/>
      <c r="B86" s="50"/>
    </row>
    <row r="87" spans="1:3" ht="17.399999999999999" customHeight="1" x14ac:dyDescent="0.4">
      <c r="A87" s="64" t="s">
        <v>51</v>
      </c>
      <c r="B87" s="138">
        <f>SUM(B44,B77,B67,B84,B53,B59)</f>
        <v>0</v>
      </c>
      <c r="C87" s="138">
        <f>SUM(C44,C77,C67,C84,C59,C53)</f>
        <v>0</v>
      </c>
    </row>
    <row r="88" spans="1:3" ht="22.8" thickBot="1" x14ac:dyDescent="0.45">
      <c r="A88" s="51"/>
      <c r="B88" s="52"/>
      <c r="C88" s="53"/>
    </row>
  </sheetData>
  <sheetProtection algorithmName="SHA-512" hashValue="g3RZS1gP2BVXp6kWg2USpHwUfOPN1hcc7gRlWYa5ZNdGe1CfeLXYChise8Qk5TdvM1zj5kRyjEBO9CmPrk4NEA==" saltValue="CNkpeLrqqLo50Lz7r0rvtQ==" spinCount="100000" sheet="1" selectLockedCells="1"/>
  <conditionalFormatting sqref="A36:B36">
    <cfRule type="expression" dxfId="8" priority="2">
      <formula>$B$35=""</formula>
    </cfRule>
    <cfRule type="expression" dxfId="7" priority="5">
      <formula>$B$35="Nej"</formula>
    </cfRule>
  </conditionalFormatting>
  <conditionalFormatting sqref="B39:B44 B47:B53 B56:B59 B62:B67 B70:B77 B80:B84 B87">
    <cfRule type="expression" dxfId="6" priority="10">
      <formula>$B$35="Ja"</formula>
    </cfRule>
  </conditionalFormatting>
  <conditionalFormatting sqref="C36">
    <cfRule type="expression" dxfId="5" priority="1">
      <formula>$B$35=""</formula>
    </cfRule>
    <cfRule type="expression" dxfId="4" priority="6">
      <formula>$B$35="Nej"</formula>
    </cfRule>
  </conditionalFormatting>
  <conditionalFormatting sqref="C39:C44 C47:C53 C56:C59 C62:C67 C70:C77 C80:C84 C87">
    <cfRule type="expression" dxfId="3" priority="7">
      <formula>$B$35=""</formula>
    </cfRule>
    <cfRule type="expression" dxfId="2" priority="11">
      <formula>$B$35="Nej"</formula>
    </cfRule>
  </conditionalFormatting>
  <conditionalFormatting sqref="C56">
    <cfRule type="expression" dxfId="1" priority="4">
      <formula>$C$36="All mat utom lunch"</formula>
    </cfRule>
  </conditionalFormatting>
  <conditionalFormatting sqref="C57">
    <cfRule type="expression" dxfId="0" priority="3">
      <formula>$C$36="All mat"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D19FB781-22DD-43DB-9EEE-24B6C4678626}">
          <x14:formula1>
            <xm:f>Data!$M$3:$M$4</xm:f>
          </x14:formula1>
          <xm:sqref>B16</xm:sqref>
        </x14:dataValidation>
        <x14:dataValidation type="list" allowBlank="1" showInputMessage="1" showErrorMessage="1" xr:uid="{4A9C2300-D5EA-4C62-AD55-BD7DD23F3AA7}">
          <x14:formula1>
            <xm:f>Data!$N$3:$N$9</xm:f>
          </x14:formula1>
          <xm:sqref>B17</xm:sqref>
        </x14:dataValidation>
        <x14:dataValidation type="list" allowBlank="1" showInputMessage="1" showErrorMessage="1" xr:uid="{CE479F8D-32B5-4C4F-902D-1E4B0C64ABB1}">
          <x14:formula1>
            <xm:f>Data!$O$3:$O$4</xm:f>
          </x14:formula1>
          <xm:sqref>B20:B21 B35</xm:sqref>
        </x14:dataValidation>
        <x14:dataValidation type="list" allowBlank="1" showInputMessage="1" showErrorMessage="1" xr:uid="{C614CD85-EB17-4768-A2F7-55C765B4F6DC}">
          <x14:formula1>
            <xm:f>Data!$M$11:$M$12</xm:f>
          </x14:formula1>
          <xm:sqref>C36</xm:sqref>
        </x14:dataValidation>
        <x14:dataValidation type="list" allowBlank="1" showInputMessage="1" showErrorMessage="1" errorTitle="Ogiltig kommun" error="Var vänlig välj kommun i listan" xr:uid="{83CD0FD4-7A58-4658-9401-AC06A77C558D}">
          <x14:formula1>
            <xm:f>Data!$A$3:$A$292</xm:f>
          </x14:formula1>
          <xm:sqref>B13</xm:sqref>
        </x14:dataValidation>
        <x14:dataValidation type="list" allowBlank="1" showErrorMessage="1" prompt="Välj ålder från listan_x000a_" xr:uid="{63398C46-F0F1-4D6C-BB0D-C606EDEB2480}">
          <x14:formula1>
            <xm:f>Data!$Q$3:$Q$84</xm:f>
          </x14:formula1>
          <xm:sqref>B18</xm:sqref>
        </x14:dataValidation>
        <x14:dataValidation type="list" allowBlank="1" showInputMessage="1" showErrorMessage="1" xr:uid="{1F77A739-6A38-4864-AF71-B3CAA1878C62}">
          <x14:formula1>
            <xm:f>Data!$Q$3:$Q$84</xm:f>
          </x14:formula1>
          <xm:sqref>B18:B19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FD19D-7359-482A-927B-2634DF6C160B}">
  <sheetPr codeName="Blad2"/>
  <dimension ref="A1:AM489"/>
  <sheetViews>
    <sheetView topLeftCell="AD24" zoomScale="89" workbookViewId="0">
      <selection activeCell="AJ9" sqref="AJ9"/>
    </sheetView>
  </sheetViews>
  <sheetFormatPr defaultRowHeight="16.8" x14ac:dyDescent="0.4"/>
  <cols>
    <col min="1" max="1" width="16.59765625" bestFit="1" customWidth="1"/>
    <col min="2" max="2" width="9.3984375" bestFit="1" customWidth="1"/>
    <col min="3" max="3" width="16" bestFit="1" customWidth="1"/>
    <col min="4" max="4" width="16" customWidth="1"/>
    <col min="5" max="5" width="10.69921875" bestFit="1" customWidth="1"/>
    <col min="6" max="6" width="14.19921875" customWidth="1"/>
    <col min="7" max="9" width="10.69921875" customWidth="1"/>
    <col min="10" max="12" width="10.69921875" hidden="1" customWidth="1"/>
    <col min="13" max="13" width="10.59765625" bestFit="1" customWidth="1"/>
    <col min="14" max="14" width="10.3984375" bestFit="1" customWidth="1"/>
    <col min="15" max="15" width="9.19921875" bestFit="1" customWidth="1"/>
    <col min="16" max="18" width="9.19921875" customWidth="1"/>
    <col min="19" max="19" width="11.19921875" bestFit="1" customWidth="1"/>
    <col min="20" max="20" width="8.59765625" bestFit="1" customWidth="1"/>
    <col min="21" max="21" width="14.59765625" customWidth="1"/>
    <col min="22" max="22" width="15.296875" customWidth="1"/>
    <col min="23" max="23" width="10" customWidth="1"/>
    <col min="24" max="24" width="11.796875" bestFit="1" customWidth="1"/>
    <col min="25" max="25" width="15.09765625" customWidth="1"/>
    <col min="27" max="27" width="22" bestFit="1" customWidth="1"/>
    <col min="31" max="31" width="25.09765625" bestFit="1" customWidth="1"/>
    <col min="33" max="33" width="25.3984375" bestFit="1" customWidth="1"/>
    <col min="34" max="34" width="12.296875" bestFit="1" customWidth="1"/>
    <col min="35" max="35" width="23.3984375" bestFit="1" customWidth="1"/>
    <col min="36" max="36" width="13.19921875" customWidth="1"/>
    <col min="38" max="38" width="25.69921875" bestFit="1" customWidth="1"/>
    <col min="39" max="39" width="14.19921875" customWidth="1"/>
    <col min="42" max="42" width="20.19921875" bestFit="1" customWidth="1"/>
  </cols>
  <sheetData>
    <row r="1" spans="1:39" ht="22.8" thickBot="1" x14ac:dyDescent="0.6">
      <c r="A1" s="65" t="s">
        <v>428</v>
      </c>
      <c r="G1" s="65" t="s">
        <v>432</v>
      </c>
      <c r="J1" s="107" t="s">
        <v>86</v>
      </c>
      <c r="K1" s="13"/>
      <c r="S1" s="78" t="s">
        <v>94</v>
      </c>
      <c r="T1" s="71"/>
      <c r="U1" s="71"/>
      <c r="V1" s="71"/>
      <c r="W1" s="71"/>
      <c r="X1" s="71"/>
      <c r="Y1" s="71"/>
      <c r="AA1" s="109" t="s">
        <v>75</v>
      </c>
      <c r="AE1" s="109" t="s">
        <v>99</v>
      </c>
      <c r="AI1" s="109" t="s">
        <v>109</v>
      </c>
      <c r="AL1" s="109" t="s">
        <v>131</v>
      </c>
    </row>
    <row r="2" spans="1:39" ht="18.600000000000001" x14ac:dyDescent="0.45">
      <c r="A2" s="79" t="s">
        <v>3</v>
      </c>
      <c r="B2" s="87" t="s">
        <v>8</v>
      </c>
      <c r="C2" s="87" t="s">
        <v>10</v>
      </c>
      <c r="D2" s="87" t="s">
        <v>58</v>
      </c>
      <c r="E2" s="88" t="s">
        <v>9</v>
      </c>
      <c r="F2" s="94" t="s">
        <v>135</v>
      </c>
      <c r="G2" s="86" t="s">
        <v>19</v>
      </c>
      <c r="H2" s="87" t="s">
        <v>20</v>
      </c>
      <c r="I2" s="88" t="s">
        <v>18</v>
      </c>
      <c r="J2" s="86" t="s">
        <v>19</v>
      </c>
      <c r="K2" s="87" t="s">
        <v>20</v>
      </c>
      <c r="L2" s="88" t="s">
        <v>18</v>
      </c>
      <c r="M2" s="87" t="s">
        <v>5</v>
      </c>
      <c r="N2" s="88" t="s">
        <v>7</v>
      </c>
      <c r="O2" s="94" t="s">
        <v>15</v>
      </c>
      <c r="Q2" s="91" t="s">
        <v>37</v>
      </c>
      <c r="S2" s="75" t="s">
        <v>95</v>
      </c>
      <c r="T2" s="76" t="s">
        <v>67</v>
      </c>
      <c r="U2" s="76" t="s">
        <v>65</v>
      </c>
      <c r="V2" s="76" t="s">
        <v>61</v>
      </c>
      <c r="W2" s="76" t="s">
        <v>68</v>
      </c>
      <c r="X2" s="76" t="s">
        <v>71</v>
      </c>
      <c r="Y2" s="77" t="s">
        <v>72</v>
      </c>
      <c r="AA2" s="79" t="s">
        <v>7</v>
      </c>
      <c r="AB2" s="77" t="s">
        <v>132</v>
      </c>
      <c r="AE2" s="124" t="s">
        <v>100</v>
      </c>
      <c r="AF2" s="112">
        <v>25000</v>
      </c>
      <c r="AG2" s="111" t="s">
        <v>108</v>
      </c>
      <c r="AI2" s="1" t="s">
        <v>110</v>
      </c>
      <c r="AJ2" s="112">
        <f>'Budgetmall LSB'!$B26*12</f>
        <v>0</v>
      </c>
      <c r="AL2" s="1" t="s">
        <v>110</v>
      </c>
      <c r="AM2" s="112">
        <f>'Budgetmall LSB'!$B27*12</f>
        <v>0</v>
      </c>
    </row>
    <row r="3" spans="1:39" x14ac:dyDescent="0.4">
      <c r="A3" s="3" t="s">
        <v>138</v>
      </c>
      <c r="B3" s="139">
        <v>32.799999999999997</v>
      </c>
      <c r="C3" s="97">
        <v>0.29199999999999998</v>
      </c>
      <c r="D3" s="98">
        <f>B3+C3</f>
        <v>33.091999999999999</v>
      </c>
      <c r="E3" s="141">
        <v>1.1333333333333333</v>
      </c>
      <c r="F3" s="129" t="s">
        <v>17</v>
      </c>
      <c r="G3" s="100">
        <v>0</v>
      </c>
      <c r="H3" s="97">
        <v>25000</v>
      </c>
      <c r="I3" s="99" t="s">
        <v>137</v>
      </c>
      <c r="J3" s="101">
        <v>0</v>
      </c>
      <c r="K3" s="97">
        <f>J3+999</f>
        <v>999</v>
      </c>
      <c r="L3" s="102">
        <v>0</v>
      </c>
      <c r="M3" s="69">
        <v>1</v>
      </c>
      <c r="N3" s="70">
        <v>0</v>
      </c>
      <c r="O3" s="92" t="s">
        <v>16</v>
      </c>
      <c r="Q3" s="92">
        <v>18</v>
      </c>
      <c r="S3" s="72">
        <v>1</v>
      </c>
      <c r="T3" s="73">
        <v>400</v>
      </c>
      <c r="U3" s="73">
        <v>220</v>
      </c>
      <c r="V3" s="73">
        <v>150</v>
      </c>
      <c r="W3" s="73">
        <v>1640</v>
      </c>
      <c r="X3" s="73">
        <v>920</v>
      </c>
      <c r="Y3" s="74">
        <v>200</v>
      </c>
      <c r="AA3" s="72">
        <v>0</v>
      </c>
      <c r="AB3" s="5"/>
      <c r="AE3" s="66" t="s">
        <v>101</v>
      </c>
      <c r="AF3" s="125">
        <v>660400</v>
      </c>
      <c r="AG3" s="111" t="s">
        <v>107</v>
      </c>
      <c r="AI3" s="66" t="s">
        <v>111</v>
      </c>
      <c r="AJ3" s="113">
        <f>'Budgetmall LSB'!$B26</f>
        <v>0</v>
      </c>
      <c r="AL3" s="66" t="s">
        <v>111</v>
      </c>
      <c r="AM3" s="113">
        <f>'Budgetmall LSB'!$B27</f>
        <v>0</v>
      </c>
    </row>
    <row r="4" spans="1:39" ht="17.399999999999999" thickBot="1" x14ac:dyDescent="0.45">
      <c r="A4" s="3" t="s">
        <v>139</v>
      </c>
      <c r="B4" s="139">
        <v>32.840000000000003</v>
      </c>
      <c r="C4" s="97">
        <v>0.29199999999999998</v>
      </c>
      <c r="D4" s="98">
        <f t="shared" ref="D4:D67" si="0">B4+C4</f>
        <v>33.132000000000005</v>
      </c>
      <c r="E4" s="141">
        <v>1.2275</v>
      </c>
      <c r="F4" s="129" t="s">
        <v>17</v>
      </c>
      <c r="G4" s="100">
        <v>25100</v>
      </c>
      <c r="H4" s="97">
        <v>58900</v>
      </c>
      <c r="I4" s="99">
        <v>25100</v>
      </c>
      <c r="J4" s="101">
        <f>J3+1000</f>
        <v>1000</v>
      </c>
      <c r="K4" s="97">
        <f t="shared" ref="K4:K67" si="1">J4+999</f>
        <v>1999</v>
      </c>
      <c r="L4" s="102">
        <v>0</v>
      </c>
      <c r="M4" s="69">
        <v>2</v>
      </c>
      <c r="N4" s="70">
        <v>1</v>
      </c>
      <c r="O4" s="93" t="s">
        <v>17</v>
      </c>
      <c r="Q4" s="92">
        <f>Q3+1</f>
        <v>19</v>
      </c>
      <c r="S4" s="72">
        <v>2</v>
      </c>
      <c r="T4" s="73">
        <v>530</v>
      </c>
      <c r="U4" s="73">
        <v>440</v>
      </c>
      <c r="V4" s="73">
        <v>170</v>
      </c>
      <c r="W4" s="73">
        <v>1920</v>
      </c>
      <c r="X4" s="73">
        <v>1030</v>
      </c>
      <c r="Y4" s="74">
        <v>300</v>
      </c>
      <c r="AA4" s="68">
        <v>1</v>
      </c>
      <c r="AB4" s="70">
        <v>1250</v>
      </c>
      <c r="AE4" s="66" t="s">
        <v>114</v>
      </c>
      <c r="AF4" s="126">
        <v>0.2</v>
      </c>
      <c r="AG4" s="111"/>
      <c r="AI4" s="66" t="s">
        <v>113</v>
      </c>
      <c r="AJ4" s="113" cm="1">
        <f t="array" ref="AJ4">IF('Budgetmall LSB'!$B26*12&lt;$AF$2,'Budgetmall LSB'!$B26,LOOKUP(2,1/((('Budgetmall LSB'!$B26*12)&gt;=Data!$G$3:$G$488)*('Budgetmall LSB'!$B26&lt;=Data!$H$3:$H$488)),Data!$I$3:$I$488))</f>
        <v>0</v>
      </c>
      <c r="AL4" s="66" t="s">
        <v>113</v>
      </c>
      <c r="AM4" s="113" cm="1">
        <f t="array" ref="AM4">IF('Budgetmall LSB'!$B27*12&lt;$AF2,'Budgetmall LSB'!$B27,LOOKUP(2,1/((('Budgetmall LSB'!$B27*12)&gt;=Data!$G$3:$G$488)*('Budgetmall LSB'!$B27&lt;=Data!$H$3:$H$488)),Data!$I$3:$I$488))</f>
        <v>0</v>
      </c>
    </row>
    <row r="5" spans="1:39" x14ac:dyDescent="0.4">
      <c r="A5" s="3" t="s">
        <v>140</v>
      </c>
      <c r="B5" s="139">
        <v>33.42</v>
      </c>
      <c r="C5" s="97">
        <v>0.29199999999999998</v>
      </c>
      <c r="D5" s="98">
        <f t="shared" si="0"/>
        <v>33.712000000000003</v>
      </c>
      <c r="E5" s="141">
        <v>1.2966666666666666</v>
      </c>
      <c r="F5" s="129" t="s">
        <v>17</v>
      </c>
      <c r="G5" s="100">
        <v>59000</v>
      </c>
      <c r="H5" s="97">
        <v>59400</v>
      </c>
      <c r="I5" s="99">
        <v>25200</v>
      </c>
      <c r="J5" s="101">
        <f t="shared" ref="J5:J68" si="2">J4+1000</f>
        <v>2000</v>
      </c>
      <c r="K5" s="97">
        <f t="shared" si="1"/>
        <v>2999</v>
      </c>
      <c r="L5" s="102">
        <v>0</v>
      </c>
      <c r="M5" s="69"/>
      <c r="N5" s="70">
        <v>2</v>
      </c>
      <c r="O5" s="69"/>
      <c r="Q5" s="92">
        <f t="shared" ref="Q5:Q68" si="3">Q4+1</f>
        <v>20</v>
      </c>
      <c r="S5" s="72">
        <v>3</v>
      </c>
      <c r="T5" s="73">
        <v>700</v>
      </c>
      <c r="U5" s="73">
        <v>650</v>
      </c>
      <c r="V5" s="73">
        <v>200</v>
      </c>
      <c r="W5" s="73">
        <v>2180</v>
      </c>
      <c r="X5" s="73">
        <v>1310</v>
      </c>
      <c r="Y5" s="74">
        <v>460</v>
      </c>
      <c r="AA5" s="68">
        <v>2</v>
      </c>
      <c r="AB5" s="70">
        <v>2650</v>
      </c>
      <c r="AE5" s="66" t="s">
        <v>102</v>
      </c>
      <c r="AF5" s="125">
        <v>118428</v>
      </c>
      <c r="AG5" s="111" t="s">
        <v>107</v>
      </c>
      <c r="AI5" s="66" t="s">
        <v>91</v>
      </c>
      <c r="AJ5" s="113">
        <f>IF(AJ2&lt;$AF2, 0, (AJ2-AJ4))</f>
        <v>0</v>
      </c>
      <c r="AL5" s="66" t="s">
        <v>91</v>
      </c>
      <c r="AM5" s="113">
        <f>IF(AM2&lt;$AF2, 0, (AM2-AM4))</f>
        <v>0</v>
      </c>
    </row>
    <row r="6" spans="1:39" x14ac:dyDescent="0.4">
      <c r="A6" s="3" t="s">
        <v>141</v>
      </c>
      <c r="B6" s="139">
        <v>33.85</v>
      </c>
      <c r="C6" s="97">
        <v>0.29199999999999998</v>
      </c>
      <c r="D6" s="98">
        <f t="shared" si="0"/>
        <v>34.142000000000003</v>
      </c>
      <c r="E6" s="141">
        <v>1.42</v>
      </c>
      <c r="F6" s="129" t="s">
        <v>17</v>
      </c>
      <c r="G6" s="100">
        <v>59500</v>
      </c>
      <c r="H6" s="97">
        <v>59900</v>
      </c>
      <c r="I6" s="99">
        <v>25300</v>
      </c>
      <c r="J6" s="101">
        <f t="shared" si="2"/>
        <v>3000</v>
      </c>
      <c r="K6" s="97">
        <f t="shared" si="1"/>
        <v>3999</v>
      </c>
      <c r="L6" s="102">
        <v>107.25</v>
      </c>
      <c r="M6" s="69" t="s">
        <v>6</v>
      </c>
      <c r="N6" s="70">
        <v>3</v>
      </c>
      <c r="O6" s="69"/>
      <c r="Q6" s="92">
        <f t="shared" si="3"/>
        <v>21</v>
      </c>
      <c r="S6" s="72">
        <v>4</v>
      </c>
      <c r="T6" s="73">
        <v>870</v>
      </c>
      <c r="U6" s="73">
        <v>880</v>
      </c>
      <c r="V6" s="73">
        <v>250</v>
      </c>
      <c r="W6" s="73">
        <v>2410</v>
      </c>
      <c r="X6" s="73">
        <v>1560</v>
      </c>
      <c r="Y6" s="74">
        <v>560</v>
      </c>
      <c r="AA6" s="68">
        <v>3</v>
      </c>
      <c r="AB6" s="70">
        <v>4480</v>
      </c>
      <c r="AE6" s="66" t="s">
        <v>103</v>
      </c>
      <c r="AF6" s="125">
        <v>1184</v>
      </c>
      <c r="AG6" s="111"/>
      <c r="AI6" s="66" t="s">
        <v>8</v>
      </c>
      <c r="AJ6" s="70" t="str">
        <f>IF('Budgetmall LSB'!$B20 = "Ja", 'Budgetmall LSB'!$B14+'Budgetmall LSB'!$B15,'Budgetmall LSB'!$B14)</f>
        <v>...</v>
      </c>
      <c r="AL6" s="66" t="s">
        <v>8</v>
      </c>
      <c r="AM6" s="70" t="str">
        <f>IF('Budgetmall LSB'!$B21 = "Ja", 'Budgetmall LSB'!$B14+'Budgetmall LSB'!$B15,'Budgetmall LSB'!$B14)</f>
        <v>...</v>
      </c>
    </row>
    <row r="7" spans="1:39" x14ac:dyDescent="0.4">
      <c r="A7" s="3" t="s">
        <v>142</v>
      </c>
      <c r="B7" s="139">
        <v>33.29</v>
      </c>
      <c r="C7" s="97">
        <v>0.29199999999999998</v>
      </c>
      <c r="D7" s="98">
        <f t="shared" si="0"/>
        <v>33.582000000000001</v>
      </c>
      <c r="E7" s="141">
        <v>1.31</v>
      </c>
      <c r="F7" s="129" t="s">
        <v>17</v>
      </c>
      <c r="G7" s="100">
        <v>60000</v>
      </c>
      <c r="H7" s="97">
        <v>60400</v>
      </c>
      <c r="I7" s="99">
        <v>25400</v>
      </c>
      <c r="J7" s="101">
        <f t="shared" si="2"/>
        <v>4000</v>
      </c>
      <c r="K7" s="97">
        <f t="shared" si="1"/>
        <v>4999</v>
      </c>
      <c r="L7" s="102">
        <v>355.91666670000001</v>
      </c>
      <c r="M7" s="69"/>
      <c r="N7" s="70">
        <v>4</v>
      </c>
      <c r="O7" s="69"/>
      <c r="Q7" s="92">
        <f t="shared" si="3"/>
        <v>22</v>
      </c>
      <c r="S7" s="72">
        <v>5</v>
      </c>
      <c r="T7" s="73">
        <v>1010</v>
      </c>
      <c r="U7" s="73">
        <v>1080</v>
      </c>
      <c r="V7" s="73">
        <v>300</v>
      </c>
      <c r="W7" s="73">
        <v>2640</v>
      </c>
      <c r="X7" s="73">
        <v>1790</v>
      </c>
      <c r="Y7" s="74">
        <v>690</v>
      </c>
      <c r="AA7" s="68">
        <v>4</v>
      </c>
      <c r="AB7" s="70">
        <v>6740</v>
      </c>
      <c r="AE7" s="66" t="s">
        <v>104</v>
      </c>
      <c r="AF7" s="74">
        <v>0.01</v>
      </c>
      <c r="AG7" s="111"/>
      <c r="AI7" s="66" t="s">
        <v>112</v>
      </c>
      <c r="AJ7" s="113" t="e">
        <f>AJ5*AJ6/100</f>
        <v>#VALUE!</v>
      </c>
      <c r="AL7" s="66" t="s">
        <v>112</v>
      </c>
      <c r="AM7" s="113" t="e">
        <f>AM5*AM6/100</f>
        <v>#VALUE!</v>
      </c>
    </row>
    <row r="8" spans="1:39" x14ac:dyDescent="0.4">
      <c r="A8" s="3" t="s">
        <v>143</v>
      </c>
      <c r="B8" s="139">
        <v>34.840000000000003</v>
      </c>
      <c r="C8" s="97">
        <v>0.29199999999999998</v>
      </c>
      <c r="D8" s="98">
        <f t="shared" si="0"/>
        <v>35.132000000000005</v>
      </c>
      <c r="E8" s="141">
        <v>1.25</v>
      </c>
      <c r="F8" s="129" t="s">
        <v>16</v>
      </c>
      <c r="G8" s="100">
        <v>60500</v>
      </c>
      <c r="H8" s="97">
        <v>60900</v>
      </c>
      <c r="I8" s="99">
        <v>25500</v>
      </c>
      <c r="J8" s="101">
        <f t="shared" si="2"/>
        <v>5000</v>
      </c>
      <c r="K8" s="97">
        <f t="shared" si="1"/>
        <v>5999</v>
      </c>
      <c r="L8" s="102">
        <v>596.75</v>
      </c>
      <c r="M8" s="69"/>
      <c r="N8" s="70">
        <v>5</v>
      </c>
      <c r="O8" s="69"/>
      <c r="Q8" s="92">
        <f t="shared" si="3"/>
        <v>23</v>
      </c>
      <c r="S8" s="72">
        <v>6</v>
      </c>
      <c r="T8" s="73">
        <v>1150</v>
      </c>
      <c r="U8" s="73">
        <v>1310</v>
      </c>
      <c r="V8" s="73">
        <v>340</v>
      </c>
      <c r="W8" s="73">
        <v>2870</v>
      </c>
      <c r="X8" s="73">
        <v>1950</v>
      </c>
      <c r="Y8" s="74">
        <v>790</v>
      </c>
      <c r="AA8" s="68">
        <v>5</v>
      </c>
      <c r="AB8" s="70">
        <v>9240</v>
      </c>
      <c r="AE8" s="66" t="s">
        <v>105</v>
      </c>
      <c r="AF8" s="125">
        <v>40000</v>
      </c>
      <c r="AG8" s="111" t="s">
        <v>107</v>
      </c>
      <c r="AI8" s="66" t="s">
        <v>88</v>
      </c>
      <c r="AJ8" s="113">
        <f>IF(AJ5&gt;$AF3,((AJ5-$AF3)*$AF4),0)</f>
        <v>0</v>
      </c>
      <c r="AL8" s="66" t="s">
        <v>88</v>
      </c>
      <c r="AM8" s="113">
        <f>IF(AM5&gt;$AF3,((AM5-$AF3)*$AF4),0)</f>
        <v>0</v>
      </c>
    </row>
    <row r="9" spans="1:39" ht="17.399999999999999" thickBot="1" x14ac:dyDescent="0.45">
      <c r="A9" s="3" t="s">
        <v>144</v>
      </c>
      <c r="B9" s="139">
        <v>34.14</v>
      </c>
      <c r="C9" s="97">
        <v>0.29199999999999998</v>
      </c>
      <c r="D9" s="98">
        <f t="shared" si="0"/>
        <v>34.432000000000002</v>
      </c>
      <c r="E9" s="141">
        <v>1.25</v>
      </c>
      <c r="F9" s="129" t="s">
        <v>16</v>
      </c>
      <c r="G9" s="100">
        <v>61000</v>
      </c>
      <c r="H9" s="97">
        <v>61400</v>
      </c>
      <c r="I9" s="99">
        <v>25600</v>
      </c>
      <c r="J9" s="101">
        <f t="shared" si="2"/>
        <v>6000</v>
      </c>
      <c r="K9" s="97">
        <f t="shared" si="1"/>
        <v>6999</v>
      </c>
      <c r="L9" s="102">
        <v>789.08333330000005</v>
      </c>
      <c r="M9" s="82"/>
      <c r="N9" s="83">
        <v>6</v>
      </c>
      <c r="O9" s="69"/>
      <c r="Q9" s="92">
        <f t="shared" si="3"/>
        <v>24</v>
      </c>
      <c r="S9" s="72">
        <v>7</v>
      </c>
      <c r="T9" s="73">
        <v>1280</v>
      </c>
      <c r="U9" s="73">
        <v>1530</v>
      </c>
      <c r="V9" s="73">
        <v>350</v>
      </c>
      <c r="W9" s="73">
        <v>3220</v>
      </c>
      <c r="X9" s="73">
        <v>2060</v>
      </c>
      <c r="Y9" s="74">
        <v>890</v>
      </c>
      <c r="AA9" s="68">
        <v>6</v>
      </c>
      <c r="AB9" s="70">
        <v>11740</v>
      </c>
      <c r="AE9" s="66" t="s">
        <v>106</v>
      </c>
      <c r="AF9" s="125">
        <v>240000</v>
      </c>
      <c r="AG9" s="111" t="s">
        <v>107</v>
      </c>
      <c r="AI9" s="66" t="s">
        <v>115</v>
      </c>
      <c r="AJ9" s="113">
        <f>IF(AJ5&lt;$AF5, AJ5*$AF7,$AF6)</f>
        <v>0</v>
      </c>
      <c r="AL9" s="66" t="s">
        <v>115</v>
      </c>
      <c r="AM9" s="113">
        <f>IF(AM5&lt;$AF5, AM5*$AF7,$AF6)</f>
        <v>0</v>
      </c>
    </row>
    <row r="10" spans="1:39" ht="17.399999999999999" thickBot="1" x14ac:dyDescent="0.45">
      <c r="A10" s="3" t="s">
        <v>145</v>
      </c>
      <c r="B10" s="139">
        <v>34.03</v>
      </c>
      <c r="C10" s="97">
        <v>0.29199999999999998</v>
      </c>
      <c r="D10" s="98">
        <f t="shared" si="0"/>
        <v>34.322000000000003</v>
      </c>
      <c r="E10" s="141">
        <v>1.2849999999999999</v>
      </c>
      <c r="F10" s="129" t="s">
        <v>16</v>
      </c>
      <c r="G10" s="100">
        <v>61500</v>
      </c>
      <c r="H10" s="97">
        <v>61900</v>
      </c>
      <c r="I10" s="99">
        <v>25700</v>
      </c>
      <c r="J10" s="101">
        <f t="shared" si="2"/>
        <v>7000</v>
      </c>
      <c r="K10" s="97">
        <f t="shared" si="1"/>
        <v>7999</v>
      </c>
      <c r="L10" s="102">
        <v>938.25</v>
      </c>
      <c r="M10" s="79" t="s">
        <v>96</v>
      </c>
      <c r="N10" s="2"/>
      <c r="Q10" s="92">
        <f t="shared" si="3"/>
        <v>25</v>
      </c>
      <c r="S10" s="72">
        <v>8</v>
      </c>
      <c r="T10" s="73">
        <v>1280</v>
      </c>
      <c r="U10" s="73">
        <v>1530</v>
      </c>
      <c r="V10" s="73">
        <v>350</v>
      </c>
      <c r="W10" s="73">
        <v>3220</v>
      </c>
      <c r="X10" s="73">
        <v>2060</v>
      </c>
      <c r="Y10" s="74">
        <v>890</v>
      </c>
      <c r="AA10" s="67" t="s">
        <v>87</v>
      </c>
      <c r="AB10" s="83">
        <v>230</v>
      </c>
      <c r="AE10" s="66" t="s">
        <v>84</v>
      </c>
      <c r="AF10" s="125">
        <v>1500</v>
      </c>
      <c r="AI10" s="66" t="s">
        <v>89</v>
      </c>
      <c r="AJ10" s="113" t="e">
        <f>IF(AJ33&gt;0,AJ33,0)</f>
        <v>#N/A</v>
      </c>
      <c r="AL10" s="66" t="s">
        <v>89</v>
      </c>
      <c r="AM10" s="113" t="e">
        <f>IF(AM33&gt;0, AM33,0)</f>
        <v>#N/A</v>
      </c>
    </row>
    <row r="11" spans="1:39" ht="17.399999999999999" thickBot="1" x14ac:dyDescent="0.45">
      <c r="A11" s="3" t="s">
        <v>146</v>
      </c>
      <c r="B11" s="139">
        <v>34.15</v>
      </c>
      <c r="C11" s="97">
        <v>0.29199999999999998</v>
      </c>
      <c r="D11" s="98">
        <f t="shared" si="0"/>
        <v>34.442</v>
      </c>
      <c r="E11" s="141">
        <v>1.1000000000000001</v>
      </c>
      <c r="F11" s="129" t="s">
        <v>17</v>
      </c>
      <c r="G11" s="100">
        <v>62000</v>
      </c>
      <c r="H11" s="97">
        <v>62400</v>
      </c>
      <c r="I11" s="99">
        <v>25800</v>
      </c>
      <c r="J11" s="101">
        <f t="shared" si="2"/>
        <v>8000</v>
      </c>
      <c r="K11" s="97">
        <f t="shared" si="1"/>
        <v>8999</v>
      </c>
      <c r="L11" s="102">
        <v>998.91666669999995</v>
      </c>
      <c r="M11" s="66" t="s">
        <v>78</v>
      </c>
      <c r="N11" s="5"/>
      <c r="Q11" s="92">
        <f t="shared" si="3"/>
        <v>26</v>
      </c>
      <c r="S11" s="67"/>
      <c r="T11" s="14"/>
      <c r="U11" s="14"/>
      <c r="V11" s="14"/>
      <c r="W11" s="14"/>
      <c r="X11" s="14"/>
      <c r="Y11" s="6"/>
      <c r="AA11" s="128" t="s">
        <v>433</v>
      </c>
      <c r="AE11" s="67" t="s">
        <v>85</v>
      </c>
      <c r="AF11" s="127">
        <v>7.4999999999999997E-3</v>
      </c>
      <c r="AI11" s="66" t="s">
        <v>136</v>
      </c>
      <c r="AJ11" s="113" t="e">
        <f>IF(_xlfn.XLOOKUP('Budgetmall LSB'!B13,Data!A3:A292,Data!F3:F292) = "Ja",1675,0)</f>
        <v>#N/A</v>
      </c>
      <c r="AL11" s="66" t="s">
        <v>136</v>
      </c>
      <c r="AM11" s="113" t="e">
        <f>IF(_xlfn.XLOOKUP('Budgetmall LSB'!B13,Data!A3:A292,Data!F3:F292) = "Ja",1675,0)</f>
        <v>#N/A</v>
      </c>
    </row>
    <row r="12" spans="1:39" ht="17.399999999999999" thickBot="1" x14ac:dyDescent="0.45">
      <c r="A12" s="3" t="s">
        <v>147</v>
      </c>
      <c r="B12" s="139">
        <v>33.950000000000003</v>
      </c>
      <c r="C12" s="97">
        <v>0.29199999999999998</v>
      </c>
      <c r="D12" s="98">
        <f t="shared" si="0"/>
        <v>34.242000000000004</v>
      </c>
      <c r="E12" s="141">
        <v>1.2433333333333334</v>
      </c>
      <c r="F12" s="129" t="s">
        <v>16</v>
      </c>
      <c r="G12" s="100">
        <v>62500</v>
      </c>
      <c r="H12" s="97">
        <v>62900</v>
      </c>
      <c r="I12" s="99">
        <v>25900</v>
      </c>
      <c r="J12" s="101">
        <f t="shared" si="2"/>
        <v>9000</v>
      </c>
      <c r="K12" s="97">
        <f t="shared" si="1"/>
        <v>9999</v>
      </c>
      <c r="L12" s="102">
        <v>1059.583333</v>
      </c>
      <c r="M12" s="67" t="s">
        <v>79</v>
      </c>
      <c r="N12" s="6"/>
      <c r="Q12" s="92">
        <f t="shared" si="3"/>
        <v>27</v>
      </c>
      <c r="X12" s="128" t="s">
        <v>429</v>
      </c>
      <c r="AE12" s="128" t="s">
        <v>431</v>
      </c>
      <c r="AI12" s="122" t="s">
        <v>90</v>
      </c>
      <c r="AJ12" s="123">
        <f>IF(AJ5&gt;$AF8, IF(AJ5&lt;$AF9,((AJ5-$AF8)*$AF11),$AF10),0)</f>
        <v>0</v>
      </c>
      <c r="AL12" s="122" t="s">
        <v>90</v>
      </c>
      <c r="AM12" s="123">
        <f>IF(AM5&gt;$AF8, IF(AM5&lt;$AF9,((AM5-$AF8)*$AF11),$AF10),0)</f>
        <v>0</v>
      </c>
    </row>
    <row r="13" spans="1:39" ht="17.399999999999999" thickBot="1" x14ac:dyDescent="0.45">
      <c r="A13" s="3" t="s">
        <v>148</v>
      </c>
      <c r="B13" s="139">
        <v>34.4</v>
      </c>
      <c r="C13" s="97">
        <v>0.29199999999999998</v>
      </c>
      <c r="D13" s="98">
        <f t="shared" si="0"/>
        <v>34.692</v>
      </c>
      <c r="E13" s="141">
        <v>1.5325000000000002</v>
      </c>
      <c r="F13" s="129" t="s">
        <v>16</v>
      </c>
      <c r="G13" s="100">
        <v>63000</v>
      </c>
      <c r="H13" s="97">
        <v>63400</v>
      </c>
      <c r="I13" s="99">
        <v>26000</v>
      </c>
      <c r="J13" s="101">
        <f t="shared" si="2"/>
        <v>10000</v>
      </c>
      <c r="K13" s="97">
        <f t="shared" si="1"/>
        <v>10999</v>
      </c>
      <c r="L13" s="102">
        <v>1120.25</v>
      </c>
      <c r="Q13" s="92">
        <f t="shared" si="3"/>
        <v>28</v>
      </c>
      <c r="AI13" s="120" t="s">
        <v>58</v>
      </c>
      <c r="AJ13" s="121" t="e">
        <f>MAX(AJ7+AJ8+AJ9-AJ10-AJ11-AJ12,0)</f>
        <v>#VALUE!</v>
      </c>
      <c r="AL13" s="120" t="s">
        <v>58</v>
      </c>
      <c r="AM13" s="121" t="e">
        <f>MAX(AM7+AM8+AM9-AM10-AM11-AM12,0)</f>
        <v>#VALUE!</v>
      </c>
    </row>
    <row r="14" spans="1:39" x14ac:dyDescent="0.4">
      <c r="A14" s="3" t="s">
        <v>149</v>
      </c>
      <c r="B14" s="139">
        <v>34.22</v>
      </c>
      <c r="C14" s="97">
        <v>0.29199999999999998</v>
      </c>
      <c r="D14" s="98">
        <f t="shared" si="0"/>
        <v>34.512</v>
      </c>
      <c r="E14" s="141">
        <v>1.5583333333333333</v>
      </c>
      <c r="F14" s="129" t="s">
        <v>16</v>
      </c>
      <c r="G14" s="100">
        <v>63500</v>
      </c>
      <c r="H14" s="97">
        <v>63900</v>
      </c>
      <c r="I14" s="99">
        <v>26100</v>
      </c>
      <c r="J14" s="101">
        <f t="shared" si="2"/>
        <v>11000</v>
      </c>
      <c r="K14" s="97">
        <f t="shared" si="1"/>
        <v>11999</v>
      </c>
      <c r="L14" s="102">
        <v>1180.916667</v>
      </c>
      <c r="Q14" s="92">
        <f t="shared" si="3"/>
        <v>29</v>
      </c>
      <c r="AI14" s="128" t="s">
        <v>133</v>
      </c>
      <c r="AJ14" s="85" t="e">
        <f>AJ13/12</f>
        <v>#VALUE!</v>
      </c>
      <c r="AL14" s="128" t="s">
        <v>133</v>
      </c>
      <c r="AM14" s="85" t="e">
        <f>AM13/12</f>
        <v>#VALUE!</v>
      </c>
    </row>
    <row r="15" spans="1:39" ht="23.25" customHeight="1" thickBot="1" x14ac:dyDescent="0.6">
      <c r="A15" s="3" t="s">
        <v>150</v>
      </c>
      <c r="B15" s="139">
        <v>35</v>
      </c>
      <c r="C15" s="97">
        <v>0.29199999999999998</v>
      </c>
      <c r="D15" s="98">
        <f t="shared" si="0"/>
        <v>35.292000000000002</v>
      </c>
      <c r="E15" s="141">
        <v>1.01</v>
      </c>
      <c r="F15" s="129" t="s">
        <v>16</v>
      </c>
      <c r="G15" s="100">
        <v>64000</v>
      </c>
      <c r="H15" s="97">
        <v>64400</v>
      </c>
      <c r="I15" s="99">
        <v>26200</v>
      </c>
      <c r="J15" s="101">
        <f t="shared" si="2"/>
        <v>12000</v>
      </c>
      <c r="K15" s="97">
        <f t="shared" si="1"/>
        <v>12999</v>
      </c>
      <c r="L15" s="102">
        <v>1241.583333</v>
      </c>
      <c r="Q15" s="92">
        <f t="shared" si="3"/>
        <v>30</v>
      </c>
      <c r="S15" s="78" t="s">
        <v>97</v>
      </c>
      <c r="T15" s="71"/>
      <c r="U15" s="71"/>
      <c r="V15" s="71"/>
    </row>
    <row r="16" spans="1:39" ht="19.2" thickBot="1" x14ac:dyDescent="0.5">
      <c r="A16" s="3" t="s">
        <v>151</v>
      </c>
      <c r="B16" s="139">
        <v>32.17</v>
      </c>
      <c r="C16" s="97">
        <v>0.29199999999999998</v>
      </c>
      <c r="D16" s="98">
        <f t="shared" si="0"/>
        <v>32.462000000000003</v>
      </c>
      <c r="E16" s="141">
        <v>1.1850000000000001</v>
      </c>
      <c r="F16" s="129" t="s">
        <v>17</v>
      </c>
      <c r="G16" s="100">
        <v>64500</v>
      </c>
      <c r="H16" s="97">
        <v>64900</v>
      </c>
      <c r="I16" s="99">
        <v>26300</v>
      </c>
      <c r="J16" s="101">
        <f t="shared" si="2"/>
        <v>13000</v>
      </c>
      <c r="K16" s="97">
        <f t="shared" si="1"/>
        <v>13999</v>
      </c>
      <c r="L16" s="102">
        <v>1299.5</v>
      </c>
      <c r="Q16" s="92">
        <f t="shared" si="3"/>
        <v>31</v>
      </c>
      <c r="S16" s="132" t="s">
        <v>92</v>
      </c>
      <c r="T16" s="133"/>
      <c r="U16" s="76" t="s">
        <v>93</v>
      </c>
      <c r="V16" s="77" t="s">
        <v>79</v>
      </c>
      <c r="AI16" s="108" t="s">
        <v>130</v>
      </c>
      <c r="AL16" s="108" t="s">
        <v>130</v>
      </c>
    </row>
    <row r="17" spans="1:39" x14ac:dyDescent="0.4">
      <c r="A17" s="3" t="s">
        <v>152</v>
      </c>
      <c r="B17" s="139">
        <v>33.94</v>
      </c>
      <c r="C17" s="97">
        <v>0.29199999999999998</v>
      </c>
      <c r="D17" s="98">
        <f t="shared" si="0"/>
        <v>34.231999999999999</v>
      </c>
      <c r="E17" s="141">
        <v>0.95</v>
      </c>
      <c r="F17" s="129" t="s">
        <v>16</v>
      </c>
      <c r="G17" s="100">
        <v>65000</v>
      </c>
      <c r="H17" s="97">
        <v>65400</v>
      </c>
      <c r="I17" s="99">
        <v>26400</v>
      </c>
      <c r="J17" s="101">
        <f t="shared" si="2"/>
        <v>14000</v>
      </c>
      <c r="K17" s="97">
        <f t="shared" si="1"/>
        <v>14999</v>
      </c>
      <c r="L17" s="102">
        <v>1424.916667</v>
      </c>
      <c r="Q17" s="92">
        <f t="shared" si="3"/>
        <v>32</v>
      </c>
      <c r="S17" s="84">
        <v>18</v>
      </c>
      <c r="T17" s="85">
        <v>24.99</v>
      </c>
      <c r="U17" s="69">
        <v>2840</v>
      </c>
      <c r="V17" s="70">
        <v>2200</v>
      </c>
      <c r="AI17" s="1" t="s">
        <v>116</v>
      </c>
      <c r="AJ17" s="112">
        <f>AJ2</f>
        <v>0</v>
      </c>
      <c r="AL17" s="1" t="s">
        <v>116</v>
      </c>
      <c r="AM17" s="112">
        <f>AM2</f>
        <v>0</v>
      </c>
    </row>
    <row r="18" spans="1:39" x14ac:dyDescent="0.4">
      <c r="A18" s="3" t="s">
        <v>153</v>
      </c>
      <c r="B18" s="139">
        <v>33.07</v>
      </c>
      <c r="C18" s="97">
        <v>0.29199999999999998</v>
      </c>
      <c r="D18" s="98">
        <f t="shared" si="0"/>
        <v>33.362000000000002</v>
      </c>
      <c r="E18" s="141">
        <v>1.2</v>
      </c>
      <c r="F18" s="129" t="s">
        <v>17</v>
      </c>
      <c r="G18" s="100">
        <v>65500</v>
      </c>
      <c r="H18" s="97">
        <v>65900</v>
      </c>
      <c r="I18" s="99">
        <v>26500</v>
      </c>
      <c r="J18" s="101">
        <f t="shared" si="2"/>
        <v>15000</v>
      </c>
      <c r="K18" s="97">
        <f t="shared" si="1"/>
        <v>15999</v>
      </c>
      <c r="L18" s="102">
        <v>1555.75</v>
      </c>
      <c r="Q18" s="92">
        <f t="shared" si="3"/>
        <v>33</v>
      </c>
      <c r="S18" s="84">
        <v>25</v>
      </c>
      <c r="T18" s="85">
        <v>50.99</v>
      </c>
      <c r="U18" s="69">
        <v>2730</v>
      </c>
      <c r="V18" s="70">
        <v>2120</v>
      </c>
      <c r="AI18" s="66" t="s">
        <v>113</v>
      </c>
      <c r="AJ18" s="113">
        <f>AJ4</f>
        <v>0</v>
      </c>
      <c r="AL18" s="66" t="s">
        <v>113</v>
      </c>
      <c r="AM18" s="113">
        <f>AM4</f>
        <v>0</v>
      </c>
    </row>
    <row r="19" spans="1:39" x14ac:dyDescent="0.4">
      <c r="A19" s="3" t="s">
        <v>154</v>
      </c>
      <c r="B19" s="139">
        <v>33.369999999999997</v>
      </c>
      <c r="C19" s="97">
        <v>0.29199999999999998</v>
      </c>
      <c r="D19" s="98">
        <f t="shared" si="0"/>
        <v>33.661999999999999</v>
      </c>
      <c r="E19" s="141">
        <v>1.02</v>
      </c>
      <c r="F19" s="129" t="s">
        <v>16</v>
      </c>
      <c r="G19" s="100">
        <v>66000</v>
      </c>
      <c r="H19" s="97">
        <v>66400</v>
      </c>
      <c r="I19" s="99">
        <v>26600</v>
      </c>
      <c r="J19" s="101">
        <f t="shared" si="2"/>
        <v>16000</v>
      </c>
      <c r="K19" s="97">
        <f t="shared" si="1"/>
        <v>16999</v>
      </c>
      <c r="L19" s="102">
        <v>1675.833333</v>
      </c>
      <c r="Q19" s="92">
        <f t="shared" si="3"/>
        <v>34</v>
      </c>
      <c r="S19" s="84">
        <v>51</v>
      </c>
      <c r="T19" s="85">
        <v>70.989999999999995</v>
      </c>
      <c r="U19" s="69">
        <v>2490</v>
      </c>
      <c r="V19" s="70">
        <v>2450</v>
      </c>
      <c r="AI19" s="114" t="s">
        <v>117</v>
      </c>
      <c r="AJ19" s="115">
        <v>59200</v>
      </c>
      <c r="AL19" s="114" t="s">
        <v>117</v>
      </c>
      <c r="AM19" s="115">
        <v>59200</v>
      </c>
    </row>
    <row r="20" spans="1:39" x14ac:dyDescent="0.4">
      <c r="A20" s="3" t="s">
        <v>155</v>
      </c>
      <c r="B20" s="139">
        <v>33.44</v>
      </c>
      <c r="C20" s="97">
        <v>0.29199999999999998</v>
      </c>
      <c r="D20" s="98">
        <f t="shared" si="0"/>
        <v>33.731999999999999</v>
      </c>
      <c r="E20" s="141">
        <v>1.54</v>
      </c>
      <c r="F20" s="129" t="s">
        <v>17</v>
      </c>
      <c r="G20" s="100">
        <v>66500</v>
      </c>
      <c r="H20" s="97">
        <v>66900</v>
      </c>
      <c r="I20" s="99">
        <v>26700</v>
      </c>
      <c r="J20" s="101">
        <f t="shared" si="2"/>
        <v>17000</v>
      </c>
      <c r="K20" s="97">
        <f t="shared" si="1"/>
        <v>17999</v>
      </c>
      <c r="L20" s="102">
        <v>1761.416667</v>
      </c>
      <c r="Q20" s="92">
        <f t="shared" si="3"/>
        <v>35</v>
      </c>
      <c r="S20" s="84">
        <v>71</v>
      </c>
      <c r="T20" s="85">
        <v>150</v>
      </c>
      <c r="U20" s="69">
        <v>2450</v>
      </c>
      <c r="V20" s="70">
        <v>1900</v>
      </c>
      <c r="AI20" s="116" t="s">
        <v>121</v>
      </c>
      <c r="AJ20" s="117">
        <f>AJ19*0.91</f>
        <v>53872</v>
      </c>
      <c r="AL20" s="116" t="s">
        <v>121</v>
      </c>
      <c r="AM20" s="117">
        <f>AM19*0.91</f>
        <v>53872</v>
      </c>
    </row>
    <row r="21" spans="1:39" x14ac:dyDescent="0.4">
      <c r="A21" s="3" t="s">
        <v>156</v>
      </c>
      <c r="B21" s="139">
        <v>34.4</v>
      </c>
      <c r="C21" s="97">
        <v>0.29199999999999998</v>
      </c>
      <c r="D21" s="98">
        <f t="shared" si="0"/>
        <v>34.692</v>
      </c>
      <c r="E21" s="141">
        <v>0.88</v>
      </c>
      <c r="F21" s="129" t="s">
        <v>17</v>
      </c>
      <c r="G21" s="100">
        <v>67000</v>
      </c>
      <c r="H21" s="97">
        <v>67400</v>
      </c>
      <c r="I21" s="99">
        <v>26800</v>
      </c>
      <c r="J21" s="101">
        <f t="shared" si="2"/>
        <v>18000</v>
      </c>
      <c r="K21" s="97">
        <f t="shared" si="1"/>
        <v>18999</v>
      </c>
      <c r="L21" s="102">
        <v>1847</v>
      </c>
      <c r="Q21" s="92">
        <f t="shared" si="3"/>
        <v>36</v>
      </c>
      <c r="S21" s="68"/>
      <c r="T21" s="69"/>
      <c r="U21" s="69"/>
      <c r="V21" s="70"/>
      <c r="AI21" s="116" t="s">
        <v>118</v>
      </c>
      <c r="AJ21" s="117">
        <f>3.24*AJ19</f>
        <v>191808</v>
      </c>
      <c r="AL21" s="116" t="s">
        <v>118</v>
      </c>
      <c r="AM21" s="117">
        <f>3.24*AM19</f>
        <v>191808</v>
      </c>
    </row>
    <row r="22" spans="1:39" x14ac:dyDescent="0.4">
      <c r="A22" s="3" t="s">
        <v>157</v>
      </c>
      <c r="B22" s="139">
        <v>32.79</v>
      </c>
      <c r="C22" s="97">
        <v>0.29199999999999998</v>
      </c>
      <c r="D22" s="98">
        <f t="shared" si="0"/>
        <v>33.082000000000001</v>
      </c>
      <c r="E22" s="141">
        <v>1.2349999999999999</v>
      </c>
      <c r="F22" s="129" t="s">
        <v>17</v>
      </c>
      <c r="G22" s="100">
        <v>67500</v>
      </c>
      <c r="H22" s="97">
        <v>67900</v>
      </c>
      <c r="I22" s="99">
        <v>26900</v>
      </c>
      <c r="J22" s="101">
        <f t="shared" si="2"/>
        <v>19000</v>
      </c>
      <c r="K22" s="97">
        <f t="shared" si="1"/>
        <v>19999</v>
      </c>
      <c r="L22" s="102">
        <v>1932.5</v>
      </c>
      <c r="Q22" s="92">
        <f t="shared" si="3"/>
        <v>37</v>
      </c>
      <c r="S22" s="66"/>
      <c r="T22" s="65" t="s">
        <v>7</v>
      </c>
      <c r="V22" s="5"/>
      <c r="AI22" s="116" t="s">
        <v>119</v>
      </c>
      <c r="AJ22" s="117">
        <f>8.08*AJ19</f>
        <v>478336</v>
      </c>
      <c r="AL22" s="116" t="s">
        <v>119</v>
      </c>
      <c r="AM22" s="117">
        <f>8.08*AM19</f>
        <v>478336</v>
      </c>
    </row>
    <row r="23" spans="1:39" x14ac:dyDescent="0.4">
      <c r="A23" s="3" t="s">
        <v>158</v>
      </c>
      <c r="B23" s="139">
        <v>32.229999999999997</v>
      </c>
      <c r="C23" s="97">
        <v>0.29199999999999998</v>
      </c>
      <c r="D23" s="98">
        <f t="shared" si="0"/>
        <v>32.521999999999998</v>
      </c>
      <c r="E23" s="141">
        <v>0.98</v>
      </c>
      <c r="F23" s="129" t="s">
        <v>17</v>
      </c>
      <c r="G23" s="100">
        <v>68000</v>
      </c>
      <c r="H23" s="97">
        <v>68400</v>
      </c>
      <c r="I23" s="99">
        <v>27000</v>
      </c>
      <c r="J23" s="101">
        <f t="shared" si="2"/>
        <v>20000</v>
      </c>
      <c r="K23" s="97">
        <f t="shared" si="1"/>
        <v>20999</v>
      </c>
      <c r="L23" s="102">
        <v>2018.083333</v>
      </c>
      <c r="Q23" s="92">
        <f t="shared" si="3"/>
        <v>38</v>
      </c>
      <c r="S23" s="68"/>
      <c r="T23" s="85">
        <v>0</v>
      </c>
      <c r="U23" s="69">
        <v>0</v>
      </c>
      <c r="V23" s="70">
        <v>0</v>
      </c>
      <c r="AI23" s="116" t="s">
        <v>120</v>
      </c>
      <c r="AJ23" s="117">
        <f>13.54*AJ19</f>
        <v>801568</v>
      </c>
      <c r="AL23" s="116" t="s">
        <v>120</v>
      </c>
      <c r="AM23" s="117">
        <f>13.54*AM19</f>
        <v>801568</v>
      </c>
    </row>
    <row r="24" spans="1:39" x14ac:dyDescent="0.4">
      <c r="A24" s="3" t="s">
        <v>159</v>
      </c>
      <c r="B24" s="139">
        <v>33.369999999999997</v>
      </c>
      <c r="C24" s="97">
        <v>0.29199999999999998</v>
      </c>
      <c r="D24" s="98">
        <f t="shared" si="0"/>
        <v>33.661999999999999</v>
      </c>
      <c r="E24" s="141">
        <v>1.1499999999999999</v>
      </c>
      <c r="F24" s="129" t="s">
        <v>17</v>
      </c>
      <c r="G24" s="100">
        <v>68500</v>
      </c>
      <c r="H24" s="97">
        <v>68900</v>
      </c>
      <c r="I24" s="99">
        <v>27100</v>
      </c>
      <c r="J24" s="101">
        <f t="shared" si="2"/>
        <v>21000</v>
      </c>
      <c r="K24" s="97">
        <f t="shared" si="1"/>
        <v>21999</v>
      </c>
      <c r="L24" s="102">
        <v>2103.666667</v>
      </c>
      <c r="Q24" s="92">
        <f t="shared" si="3"/>
        <v>39</v>
      </c>
      <c r="S24" s="68"/>
      <c r="T24" s="85">
        <v>1</v>
      </c>
      <c r="U24" s="69">
        <f>(1030+1100+1710+2130+2650+3050)/6</f>
        <v>1945</v>
      </c>
      <c r="V24" s="143">
        <f>(710+830+1330+1650+2060+2370)/6</f>
        <v>1491.6666666666667</v>
      </c>
      <c r="AI24" s="116" t="s">
        <v>122</v>
      </c>
      <c r="AJ24" s="117">
        <f>IF(AND(AJ17&lt;=AJ20), AJ17-AJ18,0)</f>
        <v>0</v>
      </c>
      <c r="AL24" s="116" t="s">
        <v>122</v>
      </c>
      <c r="AM24" s="117">
        <f>IF(AND(AM17&lt;=AM20), AM17-AM18,0)</f>
        <v>0</v>
      </c>
    </row>
    <row r="25" spans="1:39" x14ac:dyDescent="0.4">
      <c r="A25" s="3" t="s">
        <v>160</v>
      </c>
      <c r="B25" s="139">
        <v>33.74</v>
      </c>
      <c r="C25" s="97">
        <v>0.29199999999999998</v>
      </c>
      <c r="D25" s="98">
        <f t="shared" si="0"/>
        <v>34.032000000000004</v>
      </c>
      <c r="E25" s="141">
        <v>1.0900000000000001</v>
      </c>
      <c r="F25" s="129" t="s">
        <v>17</v>
      </c>
      <c r="G25" s="100">
        <v>69000</v>
      </c>
      <c r="H25" s="97">
        <v>69400</v>
      </c>
      <c r="I25" s="99">
        <v>27200</v>
      </c>
      <c r="J25" s="101">
        <f t="shared" si="2"/>
        <v>22000</v>
      </c>
      <c r="K25" s="97">
        <f t="shared" si="1"/>
        <v>22999</v>
      </c>
      <c r="L25" s="102">
        <v>2189.166667</v>
      </c>
      <c r="Q25" s="92">
        <f t="shared" si="3"/>
        <v>40</v>
      </c>
      <c r="S25" s="68"/>
      <c r="T25" s="85">
        <v>2</v>
      </c>
      <c r="U25" s="69">
        <f>T25*U$24</f>
        <v>3890</v>
      </c>
      <c r="V25" s="143">
        <f>T25*V$24</f>
        <v>2983.3333333333335</v>
      </c>
      <c r="AI25" s="116" t="s">
        <v>123</v>
      </c>
      <c r="AJ25" s="117">
        <f>IF(AND(AJ17&gt;AJ20,AJ17&lt;=AJ21), 0.91*AJ19 +0.3874*(AJ17-AJ20)-AJ18,0)</f>
        <v>0</v>
      </c>
      <c r="AL25" s="116" t="s">
        <v>123</v>
      </c>
      <c r="AM25" s="117">
        <f>IF(AND(AM17&gt;AM20,AM17&lt;=AM21), 0.91*AM19 +0.3874*(AM17-AM20)-AM18,0)</f>
        <v>0</v>
      </c>
    </row>
    <row r="26" spans="1:39" x14ac:dyDescent="0.4">
      <c r="A26" s="3" t="s">
        <v>161</v>
      </c>
      <c r="B26" s="139">
        <v>35.090000000000003</v>
      </c>
      <c r="C26" s="97">
        <v>0.29199999999999998</v>
      </c>
      <c r="D26" s="98">
        <f t="shared" si="0"/>
        <v>35.382000000000005</v>
      </c>
      <c r="E26" s="141">
        <v>1.5</v>
      </c>
      <c r="F26" s="129" t="s">
        <v>16</v>
      </c>
      <c r="G26" s="100">
        <v>69500</v>
      </c>
      <c r="H26" s="97">
        <v>69900</v>
      </c>
      <c r="I26" s="99">
        <v>27300</v>
      </c>
      <c r="J26" s="101">
        <f t="shared" si="2"/>
        <v>23000</v>
      </c>
      <c r="K26" s="97">
        <f t="shared" si="1"/>
        <v>23999</v>
      </c>
      <c r="L26" s="102">
        <v>2274.75</v>
      </c>
      <c r="Q26" s="92">
        <f t="shared" si="3"/>
        <v>41</v>
      </c>
      <c r="S26" s="68"/>
      <c r="T26" s="85">
        <v>3</v>
      </c>
      <c r="U26" s="69">
        <f>T26*U$24</f>
        <v>5835</v>
      </c>
      <c r="V26" s="143">
        <f>T26*V$24</f>
        <v>4475</v>
      </c>
      <c r="AI26" s="116" t="s">
        <v>124</v>
      </c>
      <c r="AJ26" s="117">
        <f>IF(AND(AJ17&gt;AJ21,AJ17&lt;=AJ22),1.813*AJ19+0.19*(AJ17-AJ21)-AJ18,0)</f>
        <v>0</v>
      </c>
      <c r="AL26" s="116" t="s">
        <v>124</v>
      </c>
      <c r="AM26" s="117">
        <f>IF(AND(AM17&gt;AM21,AM17&lt;=AM22),1.813*AM19+0.19*(AM17-AM21)-AM18,0)</f>
        <v>0</v>
      </c>
    </row>
    <row r="27" spans="1:39" x14ac:dyDescent="0.4">
      <c r="A27" s="3" t="s">
        <v>162</v>
      </c>
      <c r="B27" s="139">
        <v>31.27</v>
      </c>
      <c r="C27" s="97">
        <v>0.29199999999999998</v>
      </c>
      <c r="D27" s="98">
        <f t="shared" si="0"/>
        <v>31.562000000000001</v>
      </c>
      <c r="E27" s="141">
        <v>0.85</v>
      </c>
      <c r="F27" s="129" t="s">
        <v>17</v>
      </c>
      <c r="G27" s="100">
        <v>70000</v>
      </c>
      <c r="H27" s="97">
        <v>70400</v>
      </c>
      <c r="I27" s="99">
        <v>27400</v>
      </c>
      <c r="J27" s="101">
        <f t="shared" si="2"/>
        <v>24000</v>
      </c>
      <c r="K27" s="97">
        <f t="shared" si="1"/>
        <v>24999</v>
      </c>
      <c r="L27" s="102">
        <v>2360.25</v>
      </c>
      <c r="Q27" s="92">
        <f t="shared" si="3"/>
        <v>42</v>
      </c>
      <c r="S27" s="68"/>
      <c r="T27" s="85">
        <v>4</v>
      </c>
      <c r="U27" s="69">
        <f>T27*U$24</f>
        <v>7780</v>
      </c>
      <c r="V27" s="143">
        <f>T27*V$24</f>
        <v>5966.666666666667</v>
      </c>
      <c r="AI27" s="116" t="s">
        <v>125</v>
      </c>
      <c r="AJ27" s="117">
        <f>IF(AND(AJ17&gt;AJ22,AJ17&lt;=AJ23), 2.732*AJ19-AJ18,0)</f>
        <v>0</v>
      </c>
      <c r="AL27" s="116" t="s">
        <v>125</v>
      </c>
      <c r="AM27" s="117">
        <f>IF(AND(AM17&gt;AM22,AM17&lt;=AM23), 2.732*AM19-AM18,0)</f>
        <v>0</v>
      </c>
    </row>
    <row r="28" spans="1:39" ht="17.399999999999999" thickBot="1" x14ac:dyDescent="0.45">
      <c r="A28" s="3" t="s">
        <v>163</v>
      </c>
      <c r="B28" s="139">
        <v>31.41</v>
      </c>
      <c r="C28" s="97">
        <v>0.29199999999999998</v>
      </c>
      <c r="D28" s="98">
        <f t="shared" si="0"/>
        <v>31.702000000000002</v>
      </c>
      <c r="E28" s="141">
        <v>1.3125</v>
      </c>
      <c r="F28" s="129" t="s">
        <v>17</v>
      </c>
      <c r="G28" s="100">
        <v>70500</v>
      </c>
      <c r="H28" s="97">
        <v>70900</v>
      </c>
      <c r="I28" s="99">
        <v>27500</v>
      </c>
      <c r="J28" s="101">
        <f t="shared" si="2"/>
        <v>25000</v>
      </c>
      <c r="K28" s="97">
        <f t="shared" si="1"/>
        <v>25999</v>
      </c>
      <c r="L28" s="102">
        <v>2445.833333</v>
      </c>
      <c r="Q28" s="92">
        <f t="shared" si="3"/>
        <v>43</v>
      </c>
      <c r="S28" s="68"/>
      <c r="T28" s="85">
        <v>5</v>
      </c>
      <c r="U28" s="69">
        <f>T28*U$24</f>
        <v>9725</v>
      </c>
      <c r="V28" s="143">
        <f>T28*V$24</f>
        <v>7458.3333333333339</v>
      </c>
      <c r="AI28" s="118" t="s">
        <v>126</v>
      </c>
      <c r="AJ28" s="119">
        <f>IF(AND(AJ17&gt;AJ23), 2.732*AJ19-AJ18,0)</f>
        <v>0</v>
      </c>
      <c r="AL28" s="118" t="s">
        <v>126</v>
      </c>
      <c r="AM28" s="119">
        <f>IF(AND(AM17&gt;AM23), 2.732*AM19-AM18,0)</f>
        <v>0</v>
      </c>
    </row>
    <row r="29" spans="1:39" ht="18" thickTop="1" thickBot="1" x14ac:dyDescent="0.45">
      <c r="A29" s="3" t="s">
        <v>164</v>
      </c>
      <c r="B29" s="139">
        <v>34.69</v>
      </c>
      <c r="C29" s="97">
        <v>0.29199999999999998</v>
      </c>
      <c r="D29" s="98">
        <f t="shared" si="0"/>
        <v>34.981999999999999</v>
      </c>
      <c r="E29" s="141">
        <v>1.625</v>
      </c>
      <c r="F29" s="129" t="s">
        <v>16</v>
      </c>
      <c r="G29" s="100">
        <v>71000</v>
      </c>
      <c r="H29" s="97">
        <v>71400</v>
      </c>
      <c r="I29" s="99">
        <v>27600</v>
      </c>
      <c r="J29" s="101">
        <f t="shared" si="2"/>
        <v>26000</v>
      </c>
      <c r="K29" s="97">
        <f t="shared" si="1"/>
        <v>26999</v>
      </c>
      <c r="L29" s="102">
        <v>2531.416667</v>
      </c>
      <c r="Q29" s="92">
        <f t="shared" si="3"/>
        <v>44</v>
      </c>
      <c r="S29" s="81"/>
      <c r="T29" s="89">
        <v>6</v>
      </c>
      <c r="U29" s="82">
        <f>T29*U$24</f>
        <v>11670</v>
      </c>
      <c r="V29" s="144">
        <f>T29*V$24</f>
        <v>8950</v>
      </c>
      <c r="AI29" s="66" t="s">
        <v>127</v>
      </c>
      <c r="AJ29" s="113">
        <f>SUM(AJ24:AJ28)</f>
        <v>0</v>
      </c>
      <c r="AL29" s="66" t="s">
        <v>127</v>
      </c>
      <c r="AM29" s="113">
        <f>SUM(AM24:AM28)</f>
        <v>0</v>
      </c>
    </row>
    <row r="30" spans="1:39" x14ac:dyDescent="0.4">
      <c r="A30" s="3" t="s">
        <v>165</v>
      </c>
      <c r="B30" s="139">
        <v>30.58</v>
      </c>
      <c r="C30" s="97">
        <v>0.29199999999999998</v>
      </c>
      <c r="D30" s="98">
        <f t="shared" si="0"/>
        <v>30.872</v>
      </c>
      <c r="E30" s="141">
        <v>0.73</v>
      </c>
      <c r="F30" s="129" t="s">
        <v>17</v>
      </c>
      <c r="G30" s="100">
        <v>71500</v>
      </c>
      <c r="H30" s="97">
        <v>71900</v>
      </c>
      <c r="I30" s="99">
        <v>27700</v>
      </c>
      <c r="J30" s="101">
        <f>J29+1000</f>
        <v>27000</v>
      </c>
      <c r="K30" s="97">
        <f t="shared" si="1"/>
        <v>27999</v>
      </c>
      <c r="L30" s="102">
        <v>2616.916667</v>
      </c>
      <c r="Q30" s="92">
        <f>Q29+1</f>
        <v>45</v>
      </c>
      <c r="U30" s="128" t="s">
        <v>429</v>
      </c>
      <c r="AI30" s="66" t="s">
        <v>128</v>
      </c>
      <c r="AJ30" s="70" t="e">
        <f>VLOOKUP('Budgetmall LSB'!$B$13,Data!$A$3:$E$292,2,TRUE)</f>
        <v>#N/A</v>
      </c>
      <c r="AL30" s="66" t="s">
        <v>128</v>
      </c>
      <c r="AM30" s="70" t="e">
        <f>VLOOKUP('Budgetmall LSB'!$B$13,Data!$A$3:$E$292,2,TRUE)</f>
        <v>#N/A</v>
      </c>
    </row>
    <row r="31" spans="1:39" x14ac:dyDescent="0.4">
      <c r="A31" s="3" t="s">
        <v>166</v>
      </c>
      <c r="B31" s="139">
        <v>35.299999999999997</v>
      </c>
      <c r="C31" s="97">
        <v>0.29199999999999998</v>
      </c>
      <c r="D31" s="98">
        <f t="shared" si="0"/>
        <v>35.591999999999999</v>
      </c>
      <c r="E31" s="141">
        <v>0.92500000000000004</v>
      </c>
      <c r="F31" s="129" t="s">
        <v>17</v>
      </c>
      <c r="G31" s="100">
        <v>72000</v>
      </c>
      <c r="H31" s="97">
        <v>72400</v>
      </c>
      <c r="I31" s="99">
        <v>27800</v>
      </c>
      <c r="J31" s="101">
        <f t="shared" si="2"/>
        <v>28000</v>
      </c>
      <c r="K31" s="97">
        <f t="shared" si="1"/>
        <v>28999</v>
      </c>
      <c r="L31" s="102">
        <v>2702.5</v>
      </c>
      <c r="Q31" s="92">
        <f t="shared" si="3"/>
        <v>46</v>
      </c>
      <c r="AI31" s="66" t="s">
        <v>129</v>
      </c>
      <c r="AJ31" s="113" t="e">
        <f>IF(AJ28&gt;0, AJ29*AJ30/100 - (AJ17-AJ23)*0.03, AJ29*AJ30/100)</f>
        <v>#N/A</v>
      </c>
      <c r="AL31" s="66" t="s">
        <v>129</v>
      </c>
      <c r="AM31" s="113" t="e">
        <f>IF(AM28&gt;0, AM29*AM30/100 - (AM17-AM23)*0.03, AM29*AM30/100)</f>
        <v>#N/A</v>
      </c>
    </row>
    <row r="32" spans="1:39" x14ac:dyDescent="0.4">
      <c r="A32" s="3" t="s">
        <v>167</v>
      </c>
      <c r="B32" s="139">
        <v>35.65</v>
      </c>
      <c r="C32" s="97">
        <v>0.29199999999999998</v>
      </c>
      <c r="D32" s="98">
        <f t="shared" si="0"/>
        <v>35.942</v>
      </c>
      <c r="E32" s="141">
        <v>1.3</v>
      </c>
      <c r="F32" s="129" t="s">
        <v>16</v>
      </c>
      <c r="G32" s="100">
        <v>72500</v>
      </c>
      <c r="H32" s="97">
        <v>72900</v>
      </c>
      <c r="I32" s="99">
        <v>27900</v>
      </c>
      <c r="J32" s="101">
        <f t="shared" si="2"/>
        <v>29000</v>
      </c>
      <c r="K32" s="97">
        <f t="shared" si="1"/>
        <v>29999</v>
      </c>
      <c r="L32" s="102">
        <v>2788.083333</v>
      </c>
      <c r="Q32" s="92">
        <f t="shared" si="3"/>
        <v>47</v>
      </c>
      <c r="AI32" s="66" t="s">
        <v>134</v>
      </c>
      <c r="AJ32" s="113">
        <f>ROUND(AJ17*0.07,-2)</f>
        <v>0</v>
      </c>
      <c r="AL32" s="66" t="s">
        <v>134</v>
      </c>
      <c r="AM32" s="113">
        <f>ROUND(AM17*0.07,-2)</f>
        <v>0</v>
      </c>
    </row>
    <row r="33" spans="1:39" ht="22.8" thickBot="1" x14ac:dyDescent="0.6">
      <c r="A33" s="3" t="s">
        <v>168</v>
      </c>
      <c r="B33" s="139">
        <v>34.549999999999997</v>
      </c>
      <c r="C33" s="97">
        <v>0.29199999999999998</v>
      </c>
      <c r="D33" s="98">
        <f t="shared" si="0"/>
        <v>34.841999999999999</v>
      </c>
      <c r="E33" s="141">
        <v>1.325</v>
      </c>
      <c r="F33" s="129" t="s">
        <v>16</v>
      </c>
      <c r="G33" s="100">
        <v>73000</v>
      </c>
      <c r="H33" s="97">
        <v>73400</v>
      </c>
      <c r="I33" s="99">
        <v>28000</v>
      </c>
      <c r="J33" s="101">
        <f t="shared" si="2"/>
        <v>30000</v>
      </c>
      <c r="K33" s="97">
        <f t="shared" si="1"/>
        <v>30999</v>
      </c>
      <c r="L33" s="102">
        <v>2873.583333</v>
      </c>
      <c r="Q33" s="92">
        <f t="shared" si="3"/>
        <v>48</v>
      </c>
      <c r="S33" s="78" t="s">
        <v>98</v>
      </c>
      <c r="T33" s="78"/>
      <c r="U33" s="78"/>
      <c r="V33" s="78"/>
      <c r="W33" s="78"/>
      <c r="AI33" s="120" t="s">
        <v>89</v>
      </c>
      <c r="AJ33" s="121" t="e">
        <f>IF(AJ24 &gt; 0, AJ31-AJ32,AJ31)</f>
        <v>#N/A</v>
      </c>
      <c r="AL33" s="120" t="s">
        <v>89</v>
      </c>
      <c r="AM33" s="121" t="e">
        <f>IF(AM24 &gt; 0, AM31-AM32,AM31)</f>
        <v>#N/A</v>
      </c>
    </row>
    <row r="34" spans="1:39" x14ac:dyDescent="0.4">
      <c r="A34" s="3" t="s">
        <v>169</v>
      </c>
      <c r="B34" s="139">
        <v>31.45</v>
      </c>
      <c r="C34" s="97">
        <v>0.29199999999999998</v>
      </c>
      <c r="D34" s="98">
        <f t="shared" si="0"/>
        <v>31.742000000000001</v>
      </c>
      <c r="E34" s="141">
        <v>0.95250000000000001</v>
      </c>
      <c r="F34" s="129" t="s">
        <v>17</v>
      </c>
      <c r="G34" s="100">
        <v>73500</v>
      </c>
      <c r="H34" s="97">
        <v>73900</v>
      </c>
      <c r="I34" s="99">
        <v>28100</v>
      </c>
      <c r="J34" s="101">
        <f t="shared" si="2"/>
        <v>31000</v>
      </c>
      <c r="K34" s="97">
        <f t="shared" si="1"/>
        <v>31999</v>
      </c>
      <c r="L34" s="102">
        <v>2959.166667</v>
      </c>
      <c r="Q34" s="92">
        <f t="shared" si="3"/>
        <v>49</v>
      </c>
      <c r="S34" s="90" t="s">
        <v>92</v>
      </c>
      <c r="T34" s="80"/>
      <c r="U34" s="87" t="s">
        <v>40</v>
      </c>
      <c r="V34" s="87" t="s">
        <v>73</v>
      </c>
      <c r="W34" s="88" t="s">
        <v>70</v>
      </c>
      <c r="AI34" s="128" t="s">
        <v>430</v>
      </c>
      <c r="AL34" s="128" t="s">
        <v>430</v>
      </c>
    </row>
    <row r="35" spans="1:39" x14ac:dyDescent="0.4">
      <c r="A35" s="3" t="s">
        <v>170</v>
      </c>
      <c r="B35" s="139">
        <v>34.020000000000003</v>
      </c>
      <c r="C35" s="97">
        <v>0.29199999999999998</v>
      </c>
      <c r="D35" s="98">
        <f t="shared" si="0"/>
        <v>34.312000000000005</v>
      </c>
      <c r="E35" s="141">
        <v>1.5</v>
      </c>
      <c r="F35" s="129" t="s">
        <v>17</v>
      </c>
      <c r="G35" s="100">
        <v>74000</v>
      </c>
      <c r="H35" s="97">
        <v>74400</v>
      </c>
      <c r="I35" s="99">
        <v>28200</v>
      </c>
      <c r="J35" s="101">
        <f t="shared" si="2"/>
        <v>32000</v>
      </c>
      <c r="K35" s="97">
        <f t="shared" si="1"/>
        <v>32999</v>
      </c>
      <c r="L35" s="102">
        <v>3044.75</v>
      </c>
      <c r="Q35" s="92">
        <f t="shared" si="3"/>
        <v>50</v>
      </c>
      <c r="S35" s="84">
        <v>0</v>
      </c>
      <c r="T35" s="85">
        <v>17.989999999999998</v>
      </c>
      <c r="U35" s="131">
        <f>ROUND((1070+1050+1160+1130+1000+950)/6+(990+550+20+20)/4,0)</f>
        <v>1455</v>
      </c>
      <c r="V35" s="131">
        <f>ROUND((510+660+170+180+350+560)/6,0)</f>
        <v>405</v>
      </c>
      <c r="W35" s="70">
        <f>ROUND((120+240+420+450+410+520)/6,0)</f>
        <v>360</v>
      </c>
    </row>
    <row r="36" spans="1:39" x14ac:dyDescent="0.4">
      <c r="A36" s="3" t="s">
        <v>171</v>
      </c>
      <c r="B36" s="139">
        <v>33.82</v>
      </c>
      <c r="C36" s="97">
        <v>0.29199999999999998</v>
      </c>
      <c r="D36" s="98">
        <f t="shared" si="0"/>
        <v>34.112000000000002</v>
      </c>
      <c r="E36" s="141">
        <v>1.2</v>
      </c>
      <c r="F36" s="129" t="s">
        <v>17</v>
      </c>
      <c r="G36" s="100">
        <v>74500</v>
      </c>
      <c r="H36" s="97">
        <v>74900</v>
      </c>
      <c r="I36" s="99">
        <v>28300</v>
      </c>
      <c r="J36" s="101">
        <f t="shared" si="2"/>
        <v>33000</v>
      </c>
      <c r="K36" s="97">
        <f t="shared" si="1"/>
        <v>33999</v>
      </c>
      <c r="L36" s="102">
        <v>3130.25</v>
      </c>
      <c r="Q36" s="92">
        <f t="shared" si="3"/>
        <v>51</v>
      </c>
      <c r="S36" s="84">
        <v>18</v>
      </c>
      <c r="T36" s="85">
        <v>24.99</v>
      </c>
      <c r="U36" s="69">
        <v>870</v>
      </c>
      <c r="V36" s="69">
        <v>570</v>
      </c>
      <c r="W36" s="70">
        <v>760</v>
      </c>
    </row>
    <row r="37" spans="1:39" x14ac:dyDescent="0.4">
      <c r="A37" s="3" t="s">
        <v>172</v>
      </c>
      <c r="B37" s="139">
        <v>33.049999999999997</v>
      </c>
      <c r="C37" s="97">
        <v>0.29199999999999998</v>
      </c>
      <c r="D37" s="98">
        <f t="shared" si="0"/>
        <v>33.341999999999999</v>
      </c>
      <c r="E37" s="141">
        <v>1.1775000000000002</v>
      </c>
      <c r="F37" s="129" t="s">
        <v>17</v>
      </c>
      <c r="G37" s="100">
        <v>75000</v>
      </c>
      <c r="H37" s="97">
        <v>75400</v>
      </c>
      <c r="I37" s="99">
        <v>28400</v>
      </c>
      <c r="J37" s="101">
        <f t="shared" si="2"/>
        <v>34000</v>
      </c>
      <c r="K37" s="97">
        <f t="shared" si="1"/>
        <v>34999</v>
      </c>
      <c r="L37" s="102">
        <v>3215.833333</v>
      </c>
      <c r="Q37" s="92">
        <f t="shared" si="3"/>
        <v>52</v>
      </c>
      <c r="S37" s="84">
        <v>25</v>
      </c>
      <c r="T37" s="85">
        <v>50.99</v>
      </c>
      <c r="U37" s="69">
        <v>800</v>
      </c>
      <c r="V37" s="69">
        <v>590</v>
      </c>
      <c r="W37" s="70">
        <v>730</v>
      </c>
    </row>
    <row r="38" spans="1:39" x14ac:dyDescent="0.4">
      <c r="A38" s="3" t="s">
        <v>173</v>
      </c>
      <c r="B38" s="139">
        <v>32.85</v>
      </c>
      <c r="C38" s="97">
        <v>0.29199999999999998</v>
      </c>
      <c r="D38" s="98">
        <f t="shared" si="0"/>
        <v>33.142000000000003</v>
      </c>
      <c r="E38" s="141">
        <v>1.0310000000000001</v>
      </c>
      <c r="F38" s="129" t="s">
        <v>17</v>
      </c>
      <c r="G38" s="100">
        <v>75500</v>
      </c>
      <c r="H38" s="97">
        <v>75900</v>
      </c>
      <c r="I38" s="99">
        <v>28500</v>
      </c>
      <c r="J38" s="101">
        <f t="shared" si="2"/>
        <v>35000</v>
      </c>
      <c r="K38" s="97">
        <f t="shared" si="1"/>
        <v>35999</v>
      </c>
      <c r="L38" s="102">
        <v>3301.416667</v>
      </c>
      <c r="Q38" s="92">
        <f t="shared" si="3"/>
        <v>53</v>
      </c>
      <c r="S38" s="84">
        <v>51</v>
      </c>
      <c r="T38" s="85">
        <v>70.989999999999995</v>
      </c>
      <c r="U38" s="69">
        <v>770</v>
      </c>
      <c r="V38" s="69">
        <v>580</v>
      </c>
      <c r="W38" s="70">
        <v>700</v>
      </c>
    </row>
    <row r="39" spans="1:39" x14ac:dyDescent="0.4">
      <c r="A39" s="3" t="s">
        <v>174</v>
      </c>
      <c r="B39" s="139">
        <v>31.72</v>
      </c>
      <c r="C39" s="97">
        <v>0.29199999999999998</v>
      </c>
      <c r="D39" s="98">
        <f t="shared" si="0"/>
        <v>32.012</v>
      </c>
      <c r="E39" s="141">
        <v>1.0375000000000001</v>
      </c>
      <c r="F39" s="129" t="s">
        <v>17</v>
      </c>
      <c r="G39" s="100">
        <v>76000</v>
      </c>
      <c r="H39" s="97">
        <v>76400</v>
      </c>
      <c r="I39" s="99">
        <v>28600</v>
      </c>
      <c r="J39" s="101">
        <f t="shared" si="2"/>
        <v>36000</v>
      </c>
      <c r="K39" s="97">
        <f t="shared" si="1"/>
        <v>36999</v>
      </c>
      <c r="L39" s="102">
        <v>3386.916667</v>
      </c>
      <c r="Q39" s="92">
        <f t="shared" si="3"/>
        <v>54</v>
      </c>
      <c r="S39" s="84">
        <v>71</v>
      </c>
      <c r="T39" s="85">
        <v>150</v>
      </c>
      <c r="U39" s="69">
        <v>700</v>
      </c>
      <c r="V39" s="69">
        <v>550</v>
      </c>
      <c r="W39" s="70">
        <v>670</v>
      </c>
    </row>
    <row r="40" spans="1:39" x14ac:dyDescent="0.4">
      <c r="A40" s="3" t="s">
        <v>175</v>
      </c>
      <c r="B40" s="139">
        <v>33.049999999999997</v>
      </c>
      <c r="C40" s="97">
        <v>0.29199999999999998</v>
      </c>
      <c r="D40" s="98">
        <f t="shared" si="0"/>
        <v>33.341999999999999</v>
      </c>
      <c r="E40" s="141">
        <v>1.4616666666666667</v>
      </c>
      <c r="F40" s="129" t="s">
        <v>17</v>
      </c>
      <c r="G40" s="100">
        <v>76500</v>
      </c>
      <c r="H40" s="97">
        <v>76900</v>
      </c>
      <c r="I40" s="99">
        <v>28700</v>
      </c>
      <c r="J40" s="101">
        <f t="shared" si="2"/>
        <v>37000</v>
      </c>
      <c r="K40" s="97">
        <f t="shared" si="1"/>
        <v>37999</v>
      </c>
      <c r="L40" s="102">
        <v>3472.5</v>
      </c>
      <c r="Q40" s="92">
        <f t="shared" si="3"/>
        <v>55</v>
      </c>
      <c r="S40" s="68"/>
      <c r="T40" s="69"/>
      <c r="U40" s="69"/>
      <c r="V40" s="69"/>
      <c r="W40" s="70"/>
    </row>
    <row r="41" spans="1:39" x14ac:dyDescent="0.4">
      <c r="A41" s="3" t="s">
        <v>176</v>
      </c>
      <c r="B41" s="139">
        <v>32.99</v>
      </c>
      <c r="C41" s="97">
        <v>0.29199999999999998</v>
      </c>
      <c r="D41" s="98">
        <f t="shared" si="0"/>
        <v>33.282000000000004</v>
      </c>
      <c r="E41" s="141">
        <v>1.21</v>
      </c>
      <c r="F41" s="129" t="s">
        <v>17</v>
      </c>
      <c r="G41" s="100">
        <v>77000</v>
      </c>
      <c r="H41" s="97">
        <v>77400</v>
      </c>
      <c r="I41" s="99">
        <v>28800</v>
      </c>
      <c r="J41" s="101">
        <f t="shared" si="2"/>
        <v>38000</v>
      </c>
      <c r="K41" s="97">
        <f t="shared" si="1"/>
        <v>38999</v>
      </c>
      <c r="L41" s="102">
        <v>3547.25</v>
      </c>
      <c r="Q41" s="92">
        <f t="shared" si="3"/>
        <v>56</v>
      </c>
      <c r="S41" s="66"/>
      <c r="T41" s="65" t="s">
        <v>7</v>
      </c>
      <c r="W41" s="5"/>
    </row>
    <row r="42" spans="1:39" x14ac:dyDescent="0.4">
      <c r="A42" s="3" t="s">
        <v>177</v>
      </c>
      <c r="B42" s="139">
        <v>32.5</v>
      </c>
      <c r="C42" s="97">
        <v>0.29199999999999998</v>
      </c>
      <c r="D42" s="98">
        <f t="shared" si="0"/>
        <v>32.792000000000002</v>
      </c>
      <c r="E42" s="141">
        <v>1.3000000000000003</v>
      </c>
      <c r="F42" s="129" t="s">
        <v>17</v>
      </c>
      <c r="G42" s="100">
        <v>77500</v>
      </c>
      <c r="H42" s="97">
        <v>77900</v>
      </c>
      <c r="I42" s="99">
        <v>28900</v>
      </c>
      <c r="J42" s="101">
        <f t="shared" si="2"/>
        <v>39000</v>
      </c>
      <c r="K42" s="97">
        <f t="shared" si="1"/>
        <v>39999</v>
      </c>
      <c r="L42" s="102">
        <v>3577.916667</v>
      </c>
      <c r="Q42" s="92">
        <f t="shared" si="3"/>
        <v>57</v>
      </c>
      <c r="S42" s="68"/>
      <c r="T42" s="85">
        <v>0</v>
      </c>
      <c r="U42" s="69">
        <v>0</v>
      </c>
      <c r="V42" s="69">
        <v>0</v>
      </c>
      <c r="W42" s="70">
        <v>0</v>
      </c>
    </row>
    <row r="43" spans="1:39" x14ac:dyDescent="0.4">
      <c r="A43" s="3" t="s">
        <v>178</v>
      </c>
      <c r="B43" s="139">
        <v>33.43</v>
      </c>
      <c r="C43" s="97">
        <v>0.29199999999999998</v>
      </c>
      <c r="D43" s="98">
        <f t="shared" si="0"/>
        <v>33.722000000000001</v>
      </c>
      <c r="E43" s="141">
        <v>1.5099999999999998</v>
      </c>
      <c r="F43" s="129" t="s">
        <v>17</v>
      </c>
      <c r="G43" s="100">
        <v>78000</v>
      </c>
      <c r="H43" s="97">
        <v>78400</v>
      </c>
      <c r="I43" s="99">
        <v>29000</v>
      </c>
      <c r="J43" s="101">
        <f t="shared" si="2"/>
        <v>40000</v>
      </c>
      <c r="K43" s="97">
        <f t="shared" si="1"/>
        <v>40999</v>
      </c>
      <c r="L43" s="102">
        <v>3577.916667</v>
      </c>
      <c r="Q43" s="92">
        <f t="shared" si="3"/>
        <v>58</v>
      </c>
      <c r="S43" s="68"/>
      <c r="T43" s="85">
        <v>1</v>
      </c>
      <c r="U43" s="69">
        <f>U35</f>
        <v>1455</v>
      </c>
      <c r="V43" s="69">
        <f>V35</f>
        <v>405</v>
      </c>
      <c r="W43" s="70">
        <f>W35</f>
        <v>360</v>
      </c>
    </row>
    <row r="44" spans="1:39" x14ac:dyDescent="0.4">
      <c r="A44" s="3" t="s">
        <v>179</v>
      </c>
      <c r="B44" s="139">
        <v>34.049999999999997</v>
      </c>
      <c r="C44" s="97">
        <v>0.29199999999999998</v>
      </c>
      <c r="D44" s="98">
        <f t="shared" si="0"/>
        <v>34.341999999999999</v>
      </c>
      <c r="E44" s="141">
        <v>1.1311111111111112</v>
      </c>
      <c r="F44" s="129" t="s">
        <v>17</v>
      </c>
      <c r="G44" s="100">
        <v>78500</v>
      </c>
      <c r="H44" s="97">
        <v>78900</v>
      </c>
      <c r="I44" s="99">
        <v>29100</v>
      </c>
      <c r="J44" s="101">
        <f t="shared" si="2"/>
        <v>41000</v>
      </c>
      <c r="K44" s="97">
        <f t="shared" si="1"/>
        <v>41999</v>
      </c>
      <c r="L44" s="102">
        <v>3577.916667</v>
      </c>
      <c r="Q44" s="92">
        <f t="shared" si="3"/>
        <v>59</v>
      </c>
      <c r="S44" s="68"/>
      <c r="T44" s="85">
        <v>2</v>
      </c>
      <c r="U44" s="69">
        <f t="shared" ref="U44:W48" si="4">$T44*U$43</f>
        <v>2910</v>
      </c>
      <c r="V44" s="69">
        <f t="shared" si="4"/>
        <v>810</v>
      </c>
      <c r="W44" s="70">
        <f t="shared" si="4"/>
        <v>720</v>
      </c>
    </row>
    <row r="45" spans="1:39" x14ac:dyDescent="0.4">
      <c r="A45" s="3" t="s">
        <v>180</v>
      </c>
      <c r="B45" s="139">
        <v>34.549999999999997</v>
      </c>
      <c r="C45" s="97">
        <v>0.29199999999999998</v>
      </c>
      <c r="D45" s="98">
        <f t="shared" si="0"/>
        <v>34.841999999999999</v>
      </c>
      <c r="E45" s="141">
        <v>1.365</v>
      </c>
      <c r="F45" s="129" t="s">
        <v>16</v>
      </c>
      <c r="G45" s="100">
        <v>79000</v>
      </c>
      <c r="H45" s="97">
        <v>79400</v>
      </c>
      <c r="I45" s="99">
        <v>29200</v>
      </c>
      <c r="J45" s="101">
        <f t="shared" si="2"/>
        <v>42000</v>
      </c>
      <c r="K45" s="97">
        <f t="shared" si="1"/>
        <v>42999</v>
      </c>
      <c r="L45" s="102">
        <v>3577.916667</v>
      </c>
      <c r="Q45" s="92">
        <f t="shared" si="3"/>
        <v>60</v>
      </c>
      <c r="S45" s="68"/>
      <c r="T45" s="85">
        <v>3</v>
      </c>
      <c r="U45" s="69">
        <f t="shared" si="4"/>
        <v>4365</v>
      </c>
      <c r="V45" s="69">
        <f t="shared" si="4"/>
        <v>1215</v>
      </c>
      <c r="W45" s="70">
        <f t="shared" si="4"/>
        <v>1080</v>
      </c>
    </row>
    <row r="46" spans="1:39" x14ac:dyDescent="0.4">
      <c r="A46" s="3" t="s">
        <v>181</v>
      </c>
      <c r="B46" s="139">
        <v>33.700000000000003</v>
      </c>
      <c r="C46" s="97">
        <v>0.29199999999999998</v>
      </c>
      <c r="D46" s="98">
        <f t="shared" si="0"/>
        <v>33.992000000000004</v>
      </c>
      <c r="E46" s="141">
        <v>1.1499999999999999</v>
      </c>
      <c r="F46" s="129" t="s">
        <v>17</v>
      </c>
      <c r="G46" s="100">
        <v>79500</v>
      </c>
      <c r="H46" s="97">
        <v>79900</v>
      </c>
      <c r="I46" s="99">
        <v>29300</v>
      </c>
      <c r="J46" s="101">
        <f t="shared" si="2"/>
        <v>43000</v>
      </c>
      <c r="K46" s="97">
        <f t="shared" si="1"/>
        <v>43999</v>
      </c>
      <c r="L46" s="102">
        <v>3577.916667</v>
      </c>
      <c r="Q46" s="92">
        <f t="shared" si="3"/>
        <v>61</v>
      </c>
      <c r="S46" s="68"/>
      <c r="T46" s="85">
        <v>4</v>
      </c>
      <c r="U46" s="69">
        <f t="shared" si="4"/>
        <v>5820</v>
      </c>
      <c r="V46" s="69">
        <f>$T46*V$43</f>
        <v>1620</v>
      </c>
      <c r="W46" s="70">
        <f t="shared" si="4"/>
        <v>1440</v>
      </c>
    </row>
    <row r="47" spans="1:39" x14ac:dyDescent="0.4">
      <c r="A47" s="3" t="s">
        <v>182</v>
      </c>
      <c r="B47" s="139">
        <v>33.1</v>
      </c>
      <c r="C47" s="97">
        <v>0.29199999999999998</v>
      </c>
      <c r="D47" s="98">
        <f t="shared" si="0"/>
        <v>33.392000000000003</v>
      </c>
      <c r="E47" s="141">
        <v>1.3824999999999998</v>
      </c>
      <c r="F47" s="129" t="s">
        <v>17</v>
      </c>
      <c r="G47" s="100">
        <v>80000</v>
      </c>
      <c r="H47" s="97">
        <v>80400</v>
      </c>
      <c r="I47" s="99">
        <v>29400</v>
      </c>
      <c r="J47" s="101">
        <f t="shared" si="2"/>
        <v>44000</v>
      </c>
      <c r="K47" s="97">
        <f t="shared" si="1"/>
        <v>44999</v>
      </c>
      <c r="L47" s="102">
        <v>3577.916667</v>
      </c>
      <c r="Q47" s="92">
        <f t="shared" si="3"/>
        <v>62</v>
      </c>
      <c r="S47" s="68"/>
      <c r="T47" s="85">
        <v>5</v>
      </c>
      <c r="U47" s="69">
        <f t="shared" si="4"/>
        <v>7275</v>
      </c>
      <c r="V47" s="69">
        <f t="shared" si="4"/>
        <v>2025</v>
      </c>
      <c r="W47" s="70">
        <f t="shared" si="4"/>
        <v>1800</v>
      </c>
    </row>
    <row r="48" spans="1:39" ht="17.399999999999999" thickBot="1" x14ac:dyDescent="0.45">
      <c r="A48" s="3" t="s">
        <v>183</v>
      </c>
      <c r="B48" s="139">
        <v>34.630000000000003</v>
      </c>
      <c r="C48" s="97">
        <v>0.29199999999999998</v>
      </c>
      <c r="D48" s="98">
        <f t="shared" si="0"/>
        <v>34.922000000000004</v>
      </c>
      <c r="E48" s="141">
        <v>1.105</v>
      </c>
      <c r="F48" s="129" t="s">
        <v>17</v>
      </c>
      <c r="G48" s="100">
        <v>80500</v>
      </c>
      <c r="H48" s="97">
        <v>80900</v>
      </c>
      <c r="I48" s="99">
        <v>29500</v>
      </c>
      <c r="J48" s="101">
        <f t="shared" si="2"/>
        <v>45000</v>
      </c>
      <c r="K48" s="97">
        <f t="shared" si="1"/>
        <v>45999</v>
      </c>
      <c r="L48" s="102">
        <v>3577.916667</v>
      </c>
      <c r="Q48" s="92">
        <f t="shared" si="3"/>
        <v>63</v>
      </c>
      <c r="S48" s="81"/>
      <c r="T48" s="89">
        <v>6</v>
      </c>
      <c r="U48" s="82">
        <f t="shared" si="4"/>
        <v>8730</v>
      </c>
      <c r="V48" s="82">
        <f>$T48*V$43</f>
        <v>2430</v>
      </c>
      <c r="W48" s="83">
        <f t="shared" si="4"/>
        <v>2160</v>
      </c>
    </row>
    <row r="49" spans="1:22" x14ac:dyDescent="0.4">
      <c r="A49" s="3" t="s">
        <v>184</v>
      </c>
      <c r="B49" s="139">
        <v>34.39</v>
      </c>
      <c r="C49" s="97">
        <v>0.29199999999999998</v>
      </c>
      <c r="D49" s="98">
        <f t="shared" si="0"/>
        <v>34.682000000000002</v>
      </c>
      <c r="E49" s="141">
        <v>1.2150000000000001</v>
      </c>
      <c r="F49" s="129" t="s">
        <v>16</v>
      </c>
      <c r="G49" s="100">
        <v>81000</v>
      </c>
      <c r="H49" s="97">
        <v>81400</v>
      </c>
      <c r="I49" s="99">
        <v>29600</v>
      </c>
      <c r="J49" s="101">
        <f t="shared" si="2"/>
        <v>46000</v>
      </c>
      <c r="K49" s="97">
        <f t="shared" si="1"/>
        <v>46999</v>
      </c>
      <c r="L49" s="102">
        <v>3577.916667</v>
      </c>
      <c r="Q49" s="92">
        <f t="shared" si="3"/>
        <v>64</v>
      </c>
      <c r="V49" s="128" t="s">
        <v>429</v>
      </c>
    </row>
    <row r="50" spans="1:22" x14ac:dyDescent="0.4">
      <c r="A50" s="3" t="s">
        <v>185</v>
      </c>
      <c r="B50" s="139">
        <v>34.270000000000003</v>
      </c>
      <c r="C50" s="97">
        <v>0.29199999999999998</v>
      </c>
      <c r="D50" s="98">
        <f t="shared" si="0"/>
        <v>34.562000000000005</v>
      </c>
      <c r="E50" s="141">
        <v>1.23</v>
      </c>
      <c r="F50" s="129" t="s">
        <v>16</v>
      </c>
      <c r="G50" s="100">
        <v>81500</v>
      </c>
      <c r="H50" s="97">
        <v>81900</v>
      </c>
      <c r="I50" s="99">
        <v>29700</v>
      </c>
      <c r="J50" s="101">
        <f t="shared" si="2"/>
        <v>47000</v>
      </c>
      <c r="K50" s="97">
        <f t="shared" si="1"/>
        <v>47999</v>
      </c>
      <c r="L50" s="102">
        <v>3577.916667</v>
      </c>
      <c r="Q50" s="92">
        <f t="shared" si="3"/>
        <v>65</v>
      </c>
    </row>
    <row r="51" spans="1:22" x14ac:dyDescent="0.4">
      <c r="A51" s="3" t="s">
        <v>186</v>
      </c>
      <c r="B51" s="139">
        <v>33.75</v>
      </c>
      <c r="C51" s="97">
        <v>0.29199999999999998</v>
      </c>
      <c r="D51" s="98">
        <f t="shared" si="0"/>
        <v>34.042000000000002</v>
      </c>
      <c r="E51" s="141">
        <v>1.18</v>
      </c>
      <c r="F51" s="129" t="s">
        <v>17</v>
      </c>
      <c r="G51" s="100">
        <v>82000</v>
      </c>
      <c r="H51" s="97">
        <v>82400</v>
      </c>
      <c r="I51" s="99">
        <v>29800</v>
      </c>
      <c r="J51" s="101">
        <f t="shared" si="2"/>
        <v>48000</v>
      </c>
      <c r="K51" s="97">
        <f t="shared" si="1"/>
        <v>48999</v>
      </c>
      <c r="L51" s="102">
        <v>3577.916667</v>
      </c>
      <c r="Q51" s="92">
        <f t="shared" si="3"/>
        <v>66</v>
      </c>
    </row>
    <row r="52" spans="1:22" x14ac:dyDescent="0.4">
      <c r="A52" s="3" t="s">
        <v>187</v>
      </c>
      <c r="B52" s="139">
        <v>32.950000000000003</v>
      </c>
      <c r="C52" s="97">
        <v>0.29199999999999998</v>
      </c>
      <c r="D52" s="98">
        <f t="shared" si="0"/>
        <v>33.242000000000004</v>
      </c>
      <c r="E52" s="141">
        <v>1.3149999999999999</v>
      </c>
      <c r="F52" s="129" t="s">
        <v>17</v>
      </c>
      <c r="G52" s="100">
        <v>82500</v>
      </c>
      <c r="H52" s="97">
        <v>82900</v>
      </c>
      <c r="I52" s="99">
        <v>29900</v>
      </c>
      <c r="J52" s="101">
        <f t="shared" si="2"/>
        <v>49000</v>
      </c>
      <c r="K52" s="97">
        <f t="shared" si="1"/>
        <v>49999</v>
      </c>
      <c r="L52" s="102">
        <v>3577.916667</v>
      </c>
      <c r="Q52" s="92">
        <f t="shared" si="3"/>
        <v>67</v>
      </c>
    </row>
    <row r="53" spans="1:22" x14ac:dyDescent="0.4">
      <c r="A53" s="3" t="s">
        <v>188</v>
      </c>
      <c r="B53" s="139">
        <v>34</v>
      </c>
      <c r="C53" s="97">
        <v>0.29199999999999998</v>
      </c>
      <c r="D53" s="98">
        <f t="shared" si="0"/>
        <v>34.292000000000002</v>
      </c>
      <c r="E53" s="141">
        <v>1.4600000000000002</v>
      </c>
      <c r="F53" s="129" t="s">
        <v>17</v>
      </c>
      <c r="G53" s="100">
        <v>83000</v>
      </c>
      <c r="H53" s="97">
        <v>83400</v>
      </c>
      <c r="I53" s="99">
        <v>30000</v>
      </c>
      <c r="J53" s="101">
        <f t="shared" si="2"/>
        <v>50000</v>
      </c>
      <c r="K53" s="97">
        <f t="shared" si="1"/>
        <v>50999</v>
      </c>
      <c r="L53" s="102">
        <v>3577.916667</v>
      </c>
      <c r="Q53" s="92">
        <f t="shared" si="3"/>
        <v>68</v>
      </c>
    </row>
    <row r="54" spans="1:22" x14ac:dyDescent="0.4">
      <c r="A54" s="3" t="s">
        <v>189</v>
      </c>
      <c r="B54" s="139">
        <v>33.6</v>
      </c>
      <c r="C54" s="97">
        <v>0.29199999999999998</v>
      </c>
      <c r="D54" s="98">
        <f t="shared" si="0"/>
        <v>33.892000000000003</v>
      </c>
      <c r="E54" s="141">
        <v>1.7168421052631573</v>
      </c>
      <c r="F54" s="129" t="s">
        <v>17</v>
      </c>
      <c r="G54" s="100">
        <v>83500</v>
      </c>
      <c r="H54" s="97">
        <v>83900</v>
      </c>
      <c r="I54" s="99">
        <v>30100</v>
      </c>
      <c r="J54" s="101">
        <f t="shared" si="2"/>
        <v>51000</v>
      </c>
      <c r="K54" s="97">
        <f t="shared" si="1"/>
        <v>51999</v>
      </c>
      <c r="L54" s="102">
        <v>3577.916667</v>
      </c>
      <c r="Q54" s="92">
        <f t="shared" si="3"/>
        <v>69</v>
      </c>
    </row>
    <row r="55" spans="1:22" x14ac:dyDescent="0.4">
      <c r="A55" s="3" t="s">
        <v>190</v>
      </c>
      <c r="B55" s="139">
        <v>34.78</v>
      </c>
      <c r="C55" s="97">
        <v>0.29199999999999998</v>
      </c>
      <c r="D55" s="98">
        <f t="shared" si="0"/>
        <v>35.072000000000003</v>
      </c>
      <c r="E55" s="141">
        <v>1.2949999999999999</v>
      </c>
      <c r="F55" s="129" t="s">
        <v>17</v>
      </c>
      <c r="G55" s="100">
        <v>84000</v>
      </c>
      <c r="H55" s="97">
        <v>84400</v>
      </c>
      <c r="I55" s="99">
        <v>30200</v>
      </c>
      <c r="J55" s="101">
        <f t="shared" si="2"/>
        <v>52000</v>
      </c>
      <c r="K55" s="97">
        <f t="shared" si="1"/>
        <v>52999</v>
      </c>
      <c r="L55" s="102">
        <v>3577.916667</v>
      </c>
      <c r="Q55" s="92">
        <f t="shared" si="3"/>
        <v>70</v>
      </c>
    </row>
    <row r="56" spans="1:22" x14ac:dyDescent="0.4">
      <c r="A56" s="3" t="s">
        <v>191</v>
      </c>
      <c r="B56" s="139">
        <v>33.47</v>
      </c>
      <c r="C56" s="97">
        <v>0.29199999999999998</v>
      </c>
      <c r="D56" s="98">
        <f t="shared" si="0"/>
        <v>33.762</v>
      </c>
      <c r="E56" s="141">
        <v>1.155</v>
      </c>
      <c r="F56" s="129" t="s">
        <v>17</v>
      </c>
      <c r="G56" s="100">
        <v>84500</v>
      </c>
      <c r="H56" s="97">
        <v>84900</v>
      </c>
      <c r="I56" s="99">
        <v>30300</v>
      </c>
      <c r="J56" s="101">
        <f t="shared" si="2"/>
        <v>53000</v>
      </c>
      <c r="K56" s="97">
        <f t="shared" si="1"/>
        <v>53999</v>
      </c>
      <c r="L56" s="102">
        <v>3577.916667</v>
      </c>
      <c r="Q56" s="92">
        <f t="shared" si="3"/>
        <v>71</v>
      </c>
    </row>
    <row r="57" spans="1:22" x14ac:dyDescent="0.4">
      <c r="A57" s="3" t="s">
        <v>192</v>
      </c>
      <c r="B57" s="139">
        <v>33.97</v>
      </c>
      <c r="C57" s="97">
        <v>0.29199999999999998</v>
      </c>
      <c r="D57" s="98">
        <f t="shared" si="0"/>
        <v>34.262</v>
      </c>
      <c r="E57" s="141">
        <v>1.3049999999999999</v>
      </c>
      <c r="F57" s="129" t="s">
        <v>17</v>
      </c>
      <c r="G57" s="100">
        <v>85000</v>
      </c>
      <c r="H57" s="97">
        <v>85400</v>
      </c>
      <c r="I57" s="99">
        <v>30400</v>
      </c>
      <c r="J57" s="101">
        <f t="shared" si="2"/>
        <v>54000</v>
      </c>
      <c r="K57" s="97">
        <f t="shared" si="1"/>
        <v>54999</v>
      </c>
      <c r="L57" s="102">
        <v>3577.916667</v>
      </c>
      <c r="Q57" s="92">
        <f t="shared" si="3"/>
        <v>72</v>
      </c>
    </row>
    <row r="58" spans="1:22" x14ac:dyDescent="0.4">
      <c r="A58" s="3" t="s">
        <v>193</v>
      </c>
      <c r="B58" s="139">
        <v>33.89</v>
      </c>
      <c r="C58" s="97">
        <v>0.29199999999999998</v>
      </c>
      <c r="D58" s="98">
        <f t="shared" si="0"/>
        <v>34.182000000000002</v>
      </c>
      <c r="E58" s="141">
        <v>0.92</v>
      </c>
      <c r="F58" s="129" t="s">
        <v>16</v>
      </c>
      <c r="G58" s="100">
        <v>85500</v>
      </c>
      <c r="H58" s="97">
        <v>85900</v>
      </c>
      <c r="I58" s="99">
        <v>30500</v>
      </c>
      <c r="J58" s="101">
        <f t="shared" si="2"/>
        <v>55000</v>
      </c>
      <c r="K58" s="97">
        <f t="shared" si="1"/>
        <v>55999</v>
      </c>
      <c r="L58" s="102">
        <v>3577.916667</v>
      </c>
      <c r="Q58" s="92">
        <f t="shared" si="3"/>
        <v>73</v>
      </c>
    </row>
    <row r="59" spans="1:22" x14ac:dyDescent="0.4">
      <c r="A59" s="3" t="s">
        <v>194</v>
      </c>
      <c r="B59" s="139">
        <v>33.770000000000003</v>
      </c>
      <c r="C59" s="97">
        <v>0.29199999999999998</v>
      </c>
      <c r="D59" s="98">
        <f t="shared" si="0"/>
        <v>34.062000000000005</v>
      </c>
      <c r="E59" s="141">
        <v>0.99839999999999995</v>
      </c>
      <c r="F59" s="129" t="s">
        <v>17</v>
      </c>
      <c r="G59" s="100">
        <v>86000</v>
      </c>
      <c r="H59" s="97">
        <v>86400</v>
      </c>
      <c r="I59" s="99">
        <v>30600</v>
      </c>
      <c r="J59" s="101">
        <f t="shared" si="2"/>
        <v>56000</v>
      </c>
      <c r="K59" s="97">
        <f t="shared" si="1"/>
        <v>56999</v>
      </c>
      <c r="L59" s="102">
        <v>3577.916667</v>
      </c>
      <c r="Q59" s="92">
        <f t="shared" si="3"/>
        <v>74</v>
      </c>
    </row>
    <row r="60" spans="1:22" x14ac:dyDescent="0.4">
      <c r="A60" s="3" t="s">
        <v>195</v>
      </c>
      <c r="B60" s="139">
        <v>32.6</v>
      </c>
      <c r="C60" s="97">
        <v>0.29199999999999998</v>
      </c>
      <c r="D60" s="98">
        <f t="shared" si="0"/>
        <v>32.892000000000003</v>
      </c>
      <c r="E60" s="141">
        <v>0.85000000000000031</v>
      </c>
      <c r="F60" s="129" t="s">
        <v>17</v>
      </c>
      <c r="G60" s="100">
        <v>86500</v>
      </c>
      <c r="H60" s="97">
        <v>86900</v>
      </c>
      <c r="I60" s="99">
        <v>30700</v>
      </c>
      <c r="J60" s="101">
        <f t="shared" si="2"/>
        <v>57000</v>
      </c>
      <c r="K60" s="97">
        <f t="shared" si="1"/>
        <v>57999</v>
      </c>
      <c r="L60" s="102">
        <v>3577.916667</v>
      </c>
      <c r="Q60" s="92">
        <f t="shared" si="3"/>
        <v>75</v>
      </c>
    </row>
    <row r="61" spans="1:22" x14ac:dyDescent="0.4">
      <c r="A61" s="3" t="s">
        <v>196</v>
      </c>
      <c r="B61" s="139">
        <v>33.6</v>
      </c>
      <c r="C61" s="97">
        <v>0.29199999999999998</v>
      </c>
      <c r="D61" s="98">
        <f t="shared" si="0"/>
        <v>33.892000000000003</v>
      </c>
      <c r="E61" s="141">
        <v>1.365</v>
      </c>
      <c r="F61" s="129" t="s">
        <v>17</v>
      </c>
      <c r="G61" s="100">
        <v>87000</v>
      </c>
      <c r="H61" s="97">
        <v>87400</v>
      </c>
      <c r="I61" s="99">
        <v>30800</v>
      </c>
      <c r="J61" s="101">
        <f t="shared" si="2"/>
        <v>58000</v>
      </c>
      <c r="K61" s="97">
        <f t="shared" si="1"/>
        <v>58999</v>
      </c>
      <c r="L61" s="102">
        <v>3577.916667</v>
      </c>
      <c r="Q61" s="92">
        <f t="shared" si="3"/>
        <v>76</v>
      </c>
    </row>
    <row r="62" spans="1:22" x14ac:dyDescent="0.4">
      <c r="A62" s="3" t="s">
        <v>197</v>
      </c>
      <c r="B62" s="139">
        <v>33.93</v>
      </c>
      <c r="C62" s="97">
        <v>0.29199999999999998</v>
      </c>
      <c r="D62" s="98">
        <f t="shared" si="0"/>
        <v>34.222000000000001</v>
      </c>
      <c r="E62" s="141">
        <v>1.1850000000000001</v>
      </c>
      <c r="F62" s="129" t="s">
        <v>17</v>
      </c>
      <c r="G62" s="100">
        <v>87500</v>
      </c>
      <c r="H62" s="97">
        <v>87900</v>
      </c>
      <c r="I62" s="99">
        <v>30900</v>
      </c>
      <c r="J62" s="101">
        <f t="shared" si="2"/>
        <v>59000</v>
      </c>
      <c r="K62" s="97">
        <f t="shared" si="1"/>
        <v>59999</v>
      </c>
      <c r="L62" s="102">
        <v>3577.916667</v>
      </c>
      <c r="Q62" s="92">
        <f t="shared" si="3"/>
        <v>77</v>
      </c>
    </row>
    <row r="63" spans="1:22" x14ac:dyDescent="0.4">
      <c r="A63" s="3" t="s">
        <v>198</v>
      </c>
      <c r="B63" s="139">
        <v>34.299999999999997</v>
      </c>
      <c r="C63" s="97">
        <v>0.29199999999999998</v>
      </c>
      <c r="D63" s="98">
        <f t="shared" si="0"/>
        <v>34.591999999999999</v>
      </c>
      <c r="E63" s="141">
        <v>1.1950000000000001</v>
      </c>
      <c r="F63" s="129" t="s">
        <v>16</v>
      </c>
      <c r="G63" s="100">
        <v>88000</v>
      </c>
      <c r="H63" s="97">
        <v>88400</v>
      </c>
      <c r="I63" s="99">
        <v>31000</v>
      </c>
      <c r="J63" s="101">
        <f t="shared" si="2"/>
        <v>60000</v>
      </c>
      <c r="K63" s="97">
        <f t="shared" si="1"/>
        <v>60999</v>
      </c>
      <c r="L63" s="102">
        <v>3577.916667</v>
      </c>
      <c r="Q63" s="92">
        <f t="shared" si="3"/>
        <v>78</v>
      </c>
    </row>
    <row r="64" spans="1:22" x14ac:dyDescent="0.4">
      <c r="A64" s="3" t="s">
        <v>199</v>
      </c>
      <c r="B64" s="139">
        <v>33.85</v>
      </c>
      <c r="C64" s="97">
        <v>0.29199999999999998</v>
      </c>
      <c r="D64" s="98">
        <f t="shared" si="0"/>
        <v>34.142000000000003</v>
      </c>
      <c r="E64" s="141">
        <v>1.1633333333333333</v>
      </c>
      <c r="F64" s="129" t="s">
        <v>17</v>
      </c>
      <c r="G64" s="100">
        <v>88500</v>
      </c>
      <c r="H64" s="97">
        <v>88900</v>
      </c>
      <c r="I64" s="99">
        <v>31100</v>
      </c>
      <c r="J64" s="101">
        <f t="shared" si="2"/>
        <v>61000</v>
      </c>
      <c r="K64" s="97">
        <f t="shared" si="1"/>
        <v>61999</v>
      </c>
      <c r="L64" s="102">
        <v>3577.916667</v>
      </c>
      <c r="Q64" s="92">
        <f t="shared" si="3"/>
        <v>79</v>
      </c>
    </row>
    <row r="65" spans="1:17" x14ac:dyDescent="0.4">
      <c r="A65" s="3" t="s">
        <v>200</v>
      </c>
      <c r="B65" s="139">
        <v>32.69</v>
      </c>
      <c r="C65" s="97">
        <v>0.29199999999999998</v>
      </c>
      <c r="D65" s="98">
        <f t="shared" si="0"/>
        <v>32.981999999999999</v>
      </c>
      <c r="E65" s="141">
        <v>1.1200000000000001</v>
      </c>
      <c r="F65" s="129" t="s">
        <v>17</v>
      </c>
      <c r="G65" s="100">
        <v>89000</v>
      </c>
      <c r="H65" s="97">
        <v>89400</v>
      </c>
      <c r="I65" s="99">
        <v>31200</v>
      </c>
      <c r="J65" s="101">
        <f t="shared" si="2"/>
        <v>62000</v>
      </c>
      <c r="K65" s="97">
        <f t="shared" si="1"/>
        <v>62999</v>
      </c>
      <c r="L65" s="102">
        <v>3577.916667</v>
      </c>
      <c r="Q65" s="92">
        <f t="shared" si="3"/>
        <v>80</v>
      </c>
    </row>
    <row r="66" spans="1:17" x14ac:dyDescent="0.4">
      <c r="A66" s="3" t="s">
        <v>201</v>
      </c>
      <c r="B66" s="139">
        <v>32.380000000000003</v>
      </c>
      <c r="C66" s="97">
        <v>0.29199999999999998</v>
      </c>
      <c r="D66" s="98">
        <f t="shared" si="0"/>
        <v>32.672000000000004</v>
      </c>
      <c r="E66" s="141">
        <v>1.2506249999999999</v>
      </c>
      <c r="F66" s="129" t="s">
        <v>17</v>
      </c>
      <c r="G66" s="100">
        <v>89500</v>
      </c>
      <c r="H66" s="97">
        <v>89900</v>
      </c>
      <c r="I66" s="99">
        <v>31300</v>
      </c>
      <c r="J66" s="101">
        <f t="shared" si="2"/>
        <v>63000</v>
      </c>
      <c r="K66" s="97">
        <f t="shared" si="1"/>
        <v>63999</v>
      </c>
      <c r="L66" s="102">
        <v>3577.916667</v>
      </c>
      <c r="Q66" s="92">
        <f t="shared" si="3"/>
        <v>81</v>
      </c>
    </row>
    <row r="67" spans="1:17" x14ac:dyDescent="0.4">
      <c r="A67" s="3" t="s">
        <v>202</v>
      </c>
      <c r="B67" s="139">
        <v>35.049999999999997</v>
      </c>
      <c r="C67" s="97">
        <v>0.29199999999999998</v>
      </c>
      <c r="D67" s="98">
        <f t="shared" si="0"/>
        <v>35.341999999999999</v>
      </c>
      <c r="E67" s="141">
        <v>0.82499999999999996</v>
      </c>
      <c r="F67" s="129" t="s">
        <v>17</v>
      </c>
      <c r="G67" s="100">
        <v>90000</v>
      </c>
      <c r="H67" s="97">
        <v>90400</v>
      </c>
      <c r="I67" s="99">
        <v>31400</v>
      </c>
      <c r="J67" s="101">
        <f t="shared" si="2"/>
        <v>64000</v>
      </c>
      <c r="K67" s="97">
        <f t="shared" si="1"/>
        <v>64999</v>
      </c>
      <c r="L67" s="102">
        <v>3577.916667</v>
      </c>
      <c r="Q67" s="92">
        <f t="shared" si="3"/>
        <v>82</v>
      </c>
    </row>
    <row r="68" spans="1:17" x14ac:dyDescent="0.4">
      <c r="A68" s="3" t="s">
        <v>203</v>
      </c>
      <c r="B68" s="139">
        <v>31.28</v>
      </c>
      <c r="C68" s="97">
        <v>0.29199999999999998</v>
      </c>
      <c r="D68" s="98">
        <f t="shared" ref="D68:D131" si="5">B68+C68</f>
        <v>31.572000000000003</v>
      </c>
      <c r="E68" s="141">
        <v>0.85</v>
      </c>
      <c r="F68" s="129" t="s">
        <v>17</v>
      </c>
      <c r="G68" s="100">
        <v>90500</v>
      </c>
      <c r="H68" s="97">
        <v>90900</v>
      </c>
      <c r="I68" s="99">
        <v>31500</v>
      </c>
      <c r="J68" s="101">
        <f t="shared" si="2"/>
        <v>65000</v>
      </c>
      <c r="K68" s="97">
        <f t="shared" ref="K68:K131" si="6">J68+999</f>
        <v>65999</v>
      </c>
      <c r="L68" s="102">
        <v>3567.5</v>
      </c>
      <c r="Q68" s="92">
        <f t="shared" si="3"/>
        <v>83</v>
      </c>
    </row>
    <row r="69" spans="1:17" x14ac:dyDescent="0.4">
      <c r="A69" s="3" t="s">
        <v>204</v>
      </c>
      <c r="B69" s="139">
        <v>33.840000000000003</v>
      </c>
      <c r="C69" s="97">
        <v>0.29199999999999998</v>
      </c>
      <c r="D69" s="98">
        <f t="shared" si="5"/>
        <v>34.132000000000005</v>
      </c>
      <c r="E69" s="141">
        <v>1.03</v>
      </c>
      <c r="F69" s="129" t="s">
        <v>16</v>
      </c>
      <c r="G69" s="100">
        <v>91000</v>
      </c>
      <c r="H69" s="97">
        <v>91400</v>
      </c>
      <c r="I69" s="99">
        <v>31600</v>
      </c>
      <c r="J69" s="101">
        <f t="shared" ref="J69:J132" si="7">J68+1000</f>
        <v>66000</v>
      </c>
      <c r="K69" s="97">
        <f t="shared" si="6"/>
        <v>66999</v>
      </c>
      <c r="L69" s="102">
        <v>3537.5</v>
      </c>
      <c r="Q69" s="92">
        <f t="shared" ref="Q69:Q78" si="8">Q68+1</f>
        <v>84</v>
      </c>
    </row>
    <row r="70" spans="1:17" x14ac:dyDescent="0.4">
      <c r="A70" s="3" t="s">
        <v>205</v>
      </c>
      <c r="B70" s="139">
        <v>34.21</v>
      </c>
      <c r="C70" s="97">
        <v>0.29199999999999998</v>
      </c>
      <c r="D70" s="98">
        <f t="shared" si="5"/>
        <v>34.502000000000002</v>
      </c>
      <c r="E70" s="141">
        <v>1.3114285714285714</v>
      </c>
      <c r="F70" s="129" t="s">
        <v>17</v>
      </c>
      <c r="G70" s="100">
        <v>91500</v>
      </c>
      <c r="H70" s="97">
        <v>91900</v>
      </c>
      <c r="I70" s="99">
        <v>31700</v>
      </c>
      <c r="J70" s="101">
        <f t="shared" si="7"/>
        <v>67000</v>
      </c>
      <c r="K70" s="97">
        <f t="shared" si="6"/>
        <v>67999</v>
      </c>
      <c r="L70" s="102">
        <v>3507.5</v>
      </c>
      <c r="Q70" s="92">
        <f t="shared" si="8"/>
        <v>85</v>
      </c>
    </row>
    <row r="71" spans="1:17" x14ac:dyDescent="0.4">
      <c r="A71" s="3" t="s">
        <v>206</v>
      </c>
      <c r="B71" s="139">
        <v>34.15</v>
      </c>
      <c r="C71" s="97">
        <v>0.29199999999999998</v>
      </c>
      <c r="D71" s="98">
        <f t="shared" si="5"/>
        <v>34.442</v>
      </c>
      <c r="E71" s="141">
        <v>1.35</v>
      </c>
      <c r="F71" s="129" t="s">
        <v>16</v>
      </c>
      <c r="G71" s="100">
        <v>92000</v>
      </c>
      <c r="H71" s="97">
        <v>92400</v>
      </c>
      <c r="I71" s="99">
        <v>31800</v>
      </c>
      <c r="J71" s="101">
        <f t="shared" si="7"/>
        <v>68000</v>
      </c>
      <c r="K71" s="97">
        <f t="shared" si="6"/>
        <v>68999</v>
      </c>
      <c r="L71" s="102">
        <v>3477.5</v>
      </c>
      <c r="Q71" s="92">
        <f t="shared" si="8"/>
        <v>86</v>
      </c>
    </row>
    <row r="72" spans="1:17" x14ac:dyDescent="0.4">
      <c r="A72" s="3" t="s">
        <v>207</v>
      </c>
      <c r="B72" s="139">
        <v>31.39</v>
      </c>
      <c r="C72" s="97">
        <v>0.29199999999999998</v>
      </c>
      <c r="D72" s="98">
        <f t="shared" si="5"/>
        <v>31.682000000000002</v>
      </c>
      <c r="E72" s="141">
        <v>1.042777777777778</v>
      </c>
      <c r="F72" s="129" t="s">
        <v>17</v>
      </c>
      <c r="G72" s="100">
        <v>92500</v>
      </c>
      <c r="H72" s="97">
        <v>92900</v>
      </c>
      <c r="I72" s="99">
        <v>31900</v>
      </c>
      <c r="J72" s="101">
        <f t="shared" si="7"/>
        <v>69000</v>
      </c>
      <c r="K72" s="97">
        <f t="shared" si="6"/>
        <v>69999</v>
      </c>
      <c r="L72" s="102">
        <v>3447.5</v>
      </c>
      <c r="Q72" s="92">
        <f t="shared" si="8"/>
        <v>87</v>
      </c>
    </row>
    <row r="73" spans="1:17" x14ac:dyDescent="0.4">
      <c r="A73" s="3" t="s">
        <v>208</v>
      </c>
      <c r="B73" s="139">
        <v>33.619999999999997</v>
      </c>
      <c r="C73" s="97">
        <v>0.29199999999999998</v>
      </c>
      <c r="D73" s="98">
        <f t="shared" si="5"/>
        <v>33.911999999999999</v>
      </c>
      <c r="E73" s="141">
        <v>1.373</v>
      </c>
      <c r="F73" s="129" t="s">
        <v>17</v>
      </c>
      <c r="G73" s="100">
        <v>93000</v>
      </c>
      <c r="H73" s="97">
        <v>93400</v>
      </c>
      <c r="I73" s="99">
        <v>32000</v>
      </c>
      <c r="J73" s="101">
        <f t="shared" si="7"/>
        <v>70000</v>
      </c>
      <c r="K73" s="97">
        <f t="shared" si="6"/>
        <v>70999</v>
      </c>
      <c r="L73" s="102">
        <v>3417.5</v>
      </c>
      <c r="Q73" s="92">
        <f t="shared" si="8"/>
        <v>88</v>
      </c>
    </row>
    <row r="74" spans="1:17" x14ac:dyDescent="0.4">
      <c r="A74" s="3" t="s">
        <v>209</v>
      </c>
      <c r="B74" s="139">
        <v>33.479999999999997</v>
      </c>
      <c r="C74" s="97">
        <v>0.29199999999999998</v>
      </c>
      <c r="D74" s="98">
        <f t="shared" si="5"/>
        <v>33.771999999999998</v>
      </c>
      <c r="E74" s="141">
        <v>1.125</v>
      </c>
      <c r="F74" s="129" t="s">
        <v>17</v>
      </c>
      <c r="G74" s="100">
        <v>93500</v>
      </c>
      <c r="H74" s="97">
        <v>93900</v>
      </c>
      <c r="I74" s="99">
        <v>32100</v>
      </c>
      <c r="J74" s="101">
        <f t="shared" si="7"/>
        <v>71000</v>
      </c>
      <c r="K74" s="97">
        <f t="shared" si="6"/>
        <v>71999</v>
      </c>
      <c r="L74" s="102">
        <v>3387.5</v>
      </c>
      <c r="Q74" s="92">
        <f t="shared" si="8"/>
        <v>89</v>
      </c>
    </row>
    <row r="75" spans="1:17" x14ac:dyDescent="0.4">
      <c r="A75" s="3" t="s">
        <v>210</v>
      </c>
      <c r="B75" s="139">
        <v>34.369999999999997</v>
      </c>
      <c r="C75" s="97">
        <v>0.29199999999999998</v>
      </c>
      <c r="D75" s="98">
        <f t="shared" si="5"/>
        <v>34.661999999999999</v>
      </c>
      <c r="E75" s="141">
        <v>1.31</v>
      </c>
      <c r="F75" s="129" t="s">
        <v>17</v>
      </c>
      <c r="G75" s="100">
        <v>94000</v>
      </c>
      <c r="H75" s="97">
        <v>94400</v>
      </c>
      <c r="I75" s="99">
        <v>32200</v>
      </c>
      <c r="J75" s="101">
        <f t="shared" si="7"/>
        <v>72000</v>
      </c>
      <c r="K75" s="97">
        <f t="shared" si="6"/>
        <v>72999</v>
      </c>
      <c r="L75" s="102">
        <v>3357.5</v>
      </c>
      <c r="Q75" s="92">
        <f t="shared" si="8"/>
        <v>90</v>
      </c>
    </row>
    <row r="76" spans="1:17" x14ac:dyDescent="0.4">
      <c r="A76" s="3" t="s">
        <v>211</v>
      </c>
      <c r="B76" s="139">
        <v>31.71</v>
      </c>
      <c r="C76" s="97">
        <v>0.29199999999999998</v>
      </c>
      <c r="D76" s="98">
        <f t="shared" si="5"/>
        <v>32.002000000000002</v>
      </c>
      <c r="E76" s="141">
        <v>0.80000000000000016</v>
      </c>
      <c r="F76" s="129" t="s">
        <v>17</v>
      </c>
      <c r="G76" s="100">
        <v>94500</v>
      </c>
      <c r="H76" s="97">
        <v>94900</v>
      </c>
      <c r="I76" s="99">
        <v>32300</v>
      </c>
      <c r="J76" s="101">
        <f t="shared" si="7"/>
        <v>73000</v>
      </c>
      <c r="K76" s="97">
        <f t="shared" si="6"/>
        <v>73999</v>
      </c>
      <c r="L76" s="102">
        <v>3327.5</v>
      </c>
      <c r="Q76" s="92">
        <f t="shared" si="8"/>
        <v>91</v>
      </c>
    </row>
    <row r="77" spans="1:17" x14ac:dyDescent="0.4">
      <c r="A77" s="3" t="s">
        <v>212</v>
      </c>
      <c r="B77" s="139">
        <v>33.119999999999997</v>
      </c>
      <c r="C77" s="97">
        <v>0.29199999999999998</v>
      </c>
      <c r="D77" s="98">
        <f t="shared" si="5"/>
        <v>33.411999999999999</v>
      </c>
      <c r="E77" s="141">
        <v>1.0997999999999999</v>
      </c>
      <c r="F77" s="129" t="s">
        <v>16</v>
      </c>
      <c r="G77" s="100">
        <v>95000</v>
      </c>
      <c r="H77" s="97">
        <v>95400</v>
      </c>
      <c r="I77" s="99">
        <v>32400</v>
      </c>
      <c r="J77" s="101">
        <f t="shared" si="7"/>
        <v>74000</v>
      </c>
      <c r="K77" s="97">
        <f t="shared" si="6"/>
        <v>74999</v>
      </c>
      <c r="L77" s="102">
        <v>3297.5</v>
      </c>
      <c r="Q77" s="92">
        <f t="shared" si="8"/>
        <v>92</v>
      </c>
    </row>
    <row r="78" spans="1:17" x14ac:dyDescent="0.4">
      <c r="A78" s="3" t="s">
        <v>213</v>
      </c>
      <c r="B78" s="139">
        <v>33.770000000000003</v>
      </c>
      <c r="C78" s="97">
        <v>0.29199999999999998</v>
      </c>
      <c r="D78" s="98">
        <f t="shared" si="5"/>
        <v>34.062000000000005</v>
      </c>
      <c r="E78" s="141">
        <v>1.4000000000000001</v>
      </c>
      <c r="F78" s="129" t="s">
        <v>17</v>
      </c>
      <c r="G78" s="100">
        <v>95500</v>
      </c>
      <c r="H78" s="97">
        <v>95900</v>
      </c>
      <c r="I78" s="99">
        <v>32500</v>
      </c>
      <c r="J78" s="101">
        <f t="shared" si="7"/>
        <v>75000</v>
      </c>
      <c r="K78" s="97">
        <f t="shared" si="6"/>
        <v>75999</v>
      </c>
      <c r="L78" s="102">
        <v>3267.5</v>
      </c>
      <c r="Q78" s="92">
        <f t="shared" si="8"/>
        <v>93</v>
      </c>
    </row>
    <row r="79" spans="1:17" x14ac:dyDescent="0.4">
      <c r="A79" s="3" t="s">
        <v>214</v>
      </c>
      <c r="B79" s="139">
        <v>33.85</v>
      </c>
      <c r="C79" s="97">
        <v>0.29199999999999998</v>
      </c>
      <c r="D79" s="98">
        <f t="shared" si="5"/>
        <v>34.142000000000003</v>
      </c>
      <c r="E79" s="141">
        <v>1.6199999999999999</v>
      </c>
      <c r="F79" s="129" t="s">
        <v>17</v>
      </c>
      <c r="G79" s="100">
        <v>96000</v>
      </c>
      <c r="H79" s="97">
        <v>96400</v>
      </c>
      <c r="I79" s="99">
        <v>32600</v>
      </c>
      <c r="J79" s="101">
        <f t="shared" si="7"/>
        <v>76000</v>
      </c>
      <c r="K79" s="97">
        <f t="shared" si="6"/>
        <v>76999</v>
      </c>
      <c r="L79" s="102">
        <v>3237.5</v>
      </c>
      <c r="Q79" s="92">
        <f>Q78+1</f>
        <v>94</v>
      </c>
    </row>
    <row r="80" spans="1:17" x14ac:dyDescent="0.4">
      <c r="A80" s="3" t="s">
        <v>215</v>
      </c>
      <c r="B80" s="139">
        <v>33.299999999999997</v>
      </c>
      <c r="C80" s="97">
        <v>0.29199999999999998</v>
      </c>
      <c r="D80" s="98">
        <f t="shared" si="5"/>
        <v>33.591999999999999</v>
      </c>
      <c r="E80" s="141">
        <v>1.1200000000000001</v>
      </c>
      <c r="F80" s="129" t="s">
        <v>17</v>
      </c>
      <c r="G80" s="100">
        <v>96500</v>
      </c>
      <c r="H80" s="97">
        <v>96900</v>
      </c>
      <c r="I80" s="99">
        <v>32700</v>
      </c>
      <c r="J80" s="101">
        <f t="shared" si="7"/>
        <v>77000</v>
      </c>
      <c r="K80" s="97">
        <f t="shared" si="6"/>
        <v>77999</v>
      </c>
      <c r="L80" s="102">
        <v>3207.5</v>
      </c>
      <c r="Q80" s="92">
        <f t="shared" ref="Q80:Q84" si="9">Q79+1</f>
        <v>95</v>
      </c>
    </row>
    <row r="81" spans="1:17" x14ac:dyDescent="0.4">
      <c r="A81" s="3" t="s">
        <v>216</v>
      </c>
      <c r="B81" s="139">
        <v>34.35</v>
      </c>
      <c r="C81" s="97">
        <v>0.29199999999999998</v>
      </c>
      <c r="D81" s="98">
        <f t="shared" si="5"/>
        <v>34.642000000000003</v>
      </c>
      <c r="E81" s="141">
        <v>1.46</v>
      </c>
      <c r="F81" s="129" t="s">
        <v>17</v>
      </c>
      <c r="G81" s="100">
        <v>97000</v>
      </c>
      <c r="H81" s="97">
        <v>97400</v>
      </c>
      <c r="I81" s="99">
        <v>32800</v>
      </c>
      <c r="J81" s="101">
        <f t="shared" si="7"/>
        <v>78000</v>
      </c>
      <c r="K81" s="97">
        <f t="shared" si="6"/>
        <v>78999</v>
      </c>
      <c r="L81" s="102">
        <v>3177.5</v>
      </c>
      <c r="Q81" s="92">
        <f t="shared" si="9"/>
        <v>96</v>
      </c>
    </row>
    <row r="82" spans="1:17" x14ac:dyDescent="0.4">
      <c r="A82" s="3" t="s">
        <v>217</v>
      </c>
      <c r="B82" s="139">
        <v>34.17</v>
      </c>
      <c r="C82" s="97">
        <v>0.29199999999999998</v>
      </c>
      <c r="D82" s="98">
        <f t="shared" si="5"/>
        <v>34.462000000000003</v>
      </c>
      <c r="E82" s="141">
        <v>1.85</v>
      </c>
      <c r="F82" s="129" t="s">
        <v>16</v>
      </c>
      <c r="G82" s="100">
        <v>97500</v>
      </c>
      <c r="H82" s="97">
        <v>97900</v>
      </c>
      <c r="I82" s="99">
        <v>32900</v>
      </c>
      <c r="J82" s="101">
        <f t="shared" si="7"/>
        <v>79000</v>
      </c>
      <c r="K82" s="97">
        <f t="shared" si="6"/>
        <v>79999</v>
      </c>
      <c r="L82" s="102">
        <v>3147.5</v>
      </c>
      <c r="Q82" s="92">
        <f t="shared" si="9"/>
        <v>97</v>
      </c>
    </row>
    <row r="83" spans="1:17" x14ac:dyDescent="0.4">
      <c r="A83" s="3" t="s">
        <v>218</v>
      </c>
      <c r="B83" s="139">
        <v>34.630000000000003</v>
      </c>
      <c r="C83" s="97">
        <v>0.29199999999999998</v>
      </c>
      <c r="D83" s="98">
        <f t="shared" si="5"/>
        <v>34.922000000000004</v>
      </c>
      <c r="E83" s="141">
        <v>1.4700000000000002</v>
      </c>
      <c r="F83" s="129" t="s">
        <v>16</v>
      </c>
      <c r="G83" s="100">
        <v>98000</v>
      </c>
      <c r="H83" s="97">
        <v>98400</v>
      </c>
      <c r="I83" s="99">
        <v>33000</v>
      </c>
      <c r="J83" s="101">
        <f t="shared" si="7"/>
        <v>80000</v>
      </c>
      <c r="K83" s="97">
        <f t="shared" si="6"/>
        <v>80999</v>
      </c>
      <c r="L83" s="102">
        <v>3117.5</v>
      </c>
      <c r="Q83" s="92">
        <f t="shared" si="9"/>
        <v>98</v>
      </c>
    </row>
    <row r="84" spans="1:17" ht="17.399999999999999" thickBot="1" x14ac:dyDescent="0.45">
      <c r="A84" s="3" t="s">
        <v>219</v>
      </c>
      <c r="B84" s="139">
        <v>31.98</v>
      </c>
      <c r="C84" s="97">
        <v>0.29199999999999998</v>
      </c>
      <c r="D84" s="98">
        <f t="shared" si="5"/>
        <v>32.271999999999998</v>
      </c>
      <c r="E84" s="141">
        <v>1.0974999999999999</v>
      </c>
      <c r="F84" s="129" t="s">
        <v>17</v>
      </c>
      <c r="G84" s="100">
        <v>98500</v>
      </c>
      <c r="H84" s="97">
        <v>98900</v>
      </c>
      <c r="I84" s="99">
        <v>33100</v>
      </c>
      <c r="J84" s="101">
        <f t="shared" si="7"/>
        <v>81000</v>
      </c>
      <c r="K84" s="97">
        <f t="shared" si="6"/>
        <v>81999</v>
      </c>
      <c r="L84" s="102">
        <v>3087.5</v>
      </c>
      <c r="Q84" s="93">
        <f t="shared" si="9"/>
        <v>99</v>
      </c>
    </row>
    <row r="85" spans="1:17" x14ac:dyDescent="0.4">
      <c r="A85" s="3" t="s">
        <v>220</v>
      </c>
      <c r="B85" s="139">
        <v>32.380000000000003</v>
      </c>
      <c r="C85" s="97">
        <v>0.29199999999999998</v>
      </c>
      <c r="D85" s="98">
        <f t="shared" si="5"/>
        <v>32.672000000000004</v>
      </c>
      <c r="E85" s="141">
        <v>1.2433333333333332</v>
      </c>
      <c r="F85" s="129" t="s">
        <v>17</v>
      </c>
      <c r="G85" s="100">
        <v>99000</v>
      </c>
      <c r="H85" s="97">
        <v>99400</v>
      </c>
      <c r="I85" s="99">
        <v>33200</v>
      </c>
      <c r="J85" s="101">
        <f t="shared" si="7"/>
        <v>82000</v>
      </c>
      <c r="K85" s="97">
        <f t="shared" si="6"/>
        <v>82999</v>
      </c>
      <c r="L85" s="102">
        <v>3057.5</v>
      </c>
    </row>
    <row r="86" spans="1:17" x14ac:dyDescent="0.4">
      <c r="A86" s="3" t="s">
        <v>221</v>
      </c>
      <c r="B86" s="139">
        <v>30.91</v>
      </c>
      <c r="C86" s="97">
        <v>0.29199999999999998</v>
      </c>
      <c r="D86" s="98">
        <f t="shared" si="5"/>
        <v>31.202000000000002</v>
      </c>
      <c r="E86" s="141">
        <v>1.0599999999999998</v>
      </c>
      <c r="F86" s="129" t="s">
        <v>17</v>
      </c>
      <c r="G86" s="100">
        <v>99500</v>
      </c>
      <c r="H86" s="97">
        <v>99900</v>
      </c>
      <c r="I86" s="99">
        <v>33300</v>
      </c>
      <c r="J86" s="101">
        <f t="shared" si="7"/>
        <v>83000</v>
      </c>
      <c r="K86" s="97">
        <f t="shared" si="6"/>
        <v>83999</v>
      </c>
      <c r="L86" s="102">
        <v>3027.5</v>
      </c>
    </row>
    <row r="87" spans="1:17" x14ac:dyDescent="0.4">
      <c r="A87" s="3" t="s">
        <v>222</v>
      </c>
      <c r="B87" s="139">
        <v>34.07</v>
      </c>
      <c r="C87" s="97">
        <v>0.29199999999999998</v>
      </c>
      <c r="D87" s="98">
        <f t="shared" si="5"/>
        <v>34.362000000000002</v>
      </c>
      <c r="E87" s="141">
        <v>1.35</v>
      </c>
      <c r="F87" s="129" t="s">
        <v>17</v>
      </c>
      <c r="G87" s="100">
        <v>100000</v>
      </c>
      <c r="H87" s="97">
        <v>100400</v>
      </c>
      <c r="I87" s="99">
        <v>33400</v>
      </c>
      <c r="J87" s="101">
        <f t="shared" si="7"/>
        <v>84000</v>
      </c>
      <c r="K87" s="97">
        <f t="shared" si="6"/>
        <v>84999</v>
      </c>
      <c r="L87" s="102">
        <v>2997.5</v>
      </c>
    </row>
    <row r="88" spans="1:17" x14ac:dyDescent="0.4">
      <c r="A88" s="3" t="s">
        <v>223</v>
      </c>
      <c r="B88" s="139">
        <v>32.26</v>
      </c>
      <c r="C88" s="97">
        <v>0.29199999999999998</v>
      </c>
      <c r="D88" s="98">
        <f t="shared" si="5"/>
        <v>32.552</v>
      </c>
      <c r="E88" s="141">
        <v>1.1299999999999999</v>
      </c>
      <c r="F88" s="129" t="s">
        <v>17</v>
      </c>
      <c r="G88" s="100">
        <v>100500</v>
      </c>
      <c r="H88" s="97">
        <v>100900</v>
      </c>
      <c r="I88" s="99">
        <v>33500</v>
      </c>
      <c r="J88" s="101">
        <f t="shared" si="7"/>
        <v>85000</v>
      </c>
      <c r="K88" s="97">
        <f t="shared" si="6"/>
        <v>85999</v>
      </c>
      <c r="L88" s="102">
        <v>2967.5</v>
      </c>
    </row>
    <row r="89" spans="1:17" x14ac:dyDescent="0.4">
      <c r="A89" s="3" t="s">
        <v>224</v>
      </c>
      <c r="B89" s="139">
        <v>32.630000000000003</v>
      </c>
      <c r="C89" s="97">
        <v>0.29199999999999998</v>
      </c>
      <c r="D89" s="98">
        <f t="shared" si="5"/>
        <v>32.922000000000004</v>
      </c>
      <c r="E89" s="141">
        <v>1.23</v>
      </c>
      <c r="F89" s="129" t="s">
        <v>17</v>
      </c>
      <c r="G89" s="100">
        <v>101000</v>
      </c>
      <c r="H89" s="97">
        <v>101400</v>
      </c>
      <c r="I89" s="99">
        <v>33600</v>
      </c>
      <c r="J89" s="101">
        <f t="shared" si="7"/>
        <v>86000</v>
      </c>
      <c r="K89" s="97">
        <f t="shared" si="6"/>
        <v>86999</v>
      </c>
      <c r="L89" s="102">
        <v>2937.5</v>
      </c>
    </row>
    <row r="90" spans="1:17" x14ac:dyDescent="0.4">
      <c r="A90" s="3" t="s">
        <v>225</v>
      </c>
      <c r="B90" s="139">
        <v>34.29</v>
      </c>
      <c r="C90" s="97">
        <v>0.29199999999999998</v>
      </c>
      <c r="D90" s="98">
        <f t="shared" si="5"/>
        <v>34.582000000000001</v>
      </c>
      <c r="E90" s="141">
        <v>1.3</v>
      </c>
      <c r="F90" s="129" t="s">
        <v>16</v>
      </c>
      <c r="G90" s="100">
        <v>101500</v>
      </c>
      <c r="H90" s="97">
        <v>101900</v>
      </c>
      <c r="I90" s="99">
        <v>33700</v>
      </c>
      <c r="J90" s="101">
        <f t="shared" si="7"/>
        <v>87000</v>
      </c>
      <c r="K90" s="97">
        <f t="shared" si="6"/>
        <v>87999</v>
      </c>
      <c r="L90" s="102">
        <v>2907.5</v>
      </c>
    </row>
    <row r="91" spans="1:17" x14ac:dyDescent="0.4">
      <c r="A91" s="3" t="s">
        <v>226</v>
      </c>
      <c r="B91" s="139">
        <v>31.52</v>
      </c>
      <c r="C91" s="97">
        <v>0.29199999999999998</v>
      </c>
      <c r="D91" s="98">
        <f t="shared" si="5"/>
        <v>31.812000000000001</v>
      </c>
      <c r="E91" s="141">
        <v>0.69</v>
      </c>
      <c r="F91" s="129" t="s">
        <v>17</v>
      </c>
      <c r="G91" s="100">
        <v>102000</v>
      </c>
      <c r="H91" s="97">
        <v>102400</v>
      </c>
      <c r="I91" s="99">
        <v>33800</v>
      </c>
      <c r="J91" s="101">
        <f t="shared" si="7"/>
        <v>88000</v>
      </c>
      <c r="K91" s="97">
        <f t="shared" si="6"/>
        <v>88999</v>
      </c>
      <c r="L91" s="102">
        <v>2877.5</v>
      </c>
    </row>
    <row r="92" spans="1:17" x14ac:dyDescent="0.4">
      <c r="A92" s="3" t="s">
        <v>227</v>
      </c>
      <c r="B92" s="139">
        <v>33.4</v>
      </c>
      <c r="C92" s="97">
        <v>0.29199999999999998</v>
      </c>
      <c r="D92" s="98">
        <f t="shared" si="5"/>
        <v>33.692</v>
      </c>
      <c r="E92" s="141">
        <v>1.2973076923076923</v>
      </c>
      <c r="F92" s="129" t="s">
        <v>17</v>
      </c>
      <c r="G92" s="100">
        <v>102500</v>
      </c>
      <c r="H92" s="97">
        <v>102900</v>
      </c>
      <c r="I92" s="99">
        <v>33900</v>
      </c>
      <c r="J92" s="101">
        <f t="shared" si="7"/>
        <v>89000</v>
      </c>
      <c r="K92" s="97">
        <f t="shared" si="6"/>
        <v>89999</v>
      </c>
      <c r="L92" s="102">
        <v>2847.5</v>
      </c>
    </row>
    <row r="93" spans="1:17" x14ac:dyDescent="0.4">
      <c r="A93" s="3" t="s">
        <v>228</v>
      </c>
      <c r="B93" s="139">
        <v>33.89</v>
      </c>
      <c r="C93" s="97">
        <v>0.29199999999999998</v>
      </c>
      <c r="D93" s="98">
        <f t="shared" si="5"/>
        <v>34.182000000000002</v>
      </c>
      <c r="E93" s="141">
        <v>0.98</v>
      </c>
      <c r="F93" s="129" t="s">
        <v>16</v>
      </c>
      <c r="G93" s="100">
        <v>103000</v>
      </c>
      <c r="H93" s="97">
        <v>103400</v>
      </c>
      <c r="I93" s="99">
        <v>34000</v>
      </c>
      <c r="J93" s="101">
        <f t="shared" si="7"/>
        <v>90000</v>
      </c>
      <c r="K93" s="97">
        <f t="shared" si="6"/>
        <v>90999</v>
      </c>
      <c r="L93" s="102">
        <v>2817.5</v>
      </c>
    </row>
    <row r="94" spans="1:17" x14ac:dyDescent="0.4">
      <c r="A94" s="3" t="s">
        <v>229</v>
      </c>
      <c r="B94" s="139">
        <v>33.67</v>
      </c>
      <c r="C94" s="97">
        <v>0.29199999999999998</v>
      </c>
      <c r="D94" s="98">
        <f t="shared" si="5"/>
        <v>33.962000000000003</v>
      </c>
      <c r="E94" s="141">
        <v>1.2299999999999998</v>
      </c>
      <c r="F94" s="129" t="s">
        <v>17</v>
      </c>
      <c r="G94" s="100">
        <v>103500</v>
      </c>
      <c r="H94" s="97">
        <v>103900</v>
      </c>
      <c r="I94" s="99">
        <v>34100</v>
      </c>
      <c r="J94" s="101">
        <f t="shared" si="7"/>
        <v>91000</v>
      </c>
      <c r="K94" s="97">
        <f t="shared" si="6"/>
        <v>91999</v>
      </c>
      <c r="L94" s="102">
        <v>2787.5</v>
      </c>
    </row>
    <row r="95" spans="1:17" x14ac:dyDescent="0.4">
      <c r="A95" s="3" t="s">
        <v>230</v>
      </c>
      <c r="B95" s="139">
        <v>32.799999999999997</v>
      </c>
      <c r="C95" s="97">
        <v>0.29199999999999998</v>
      </c>
      <c r="D95" s="98">
        <f t="shared" si="5"/>
        <v>33.091999999999999</v>
      </c>
      <c r="E95" s="141">
        <v>1.3149999999999999</v>
      </c>
      <c r="F95" s="129" t="s">
        <v>17</v>
      </c>
      <c r="G95" s="100">
        <v>104000</v>
      </c>
      <c r="H95" s="97">
        <v>104400</v>
      </c>
      <c r="I95" s="99">
        <v>34200</v>
      </c>
      <c r="J95" s="101">
        <f t="shared" si="7"/>
        <v>92000</v>
      </c>
      <c r="K95" s="97">
        <f t="shared" si="6"/>
        <v>92999</v>
      </c>
      <c r="L95" s="102">
        <v>2757.5</v>
      </c>
    </row>
    <row r="96" spans="1:17" x14ac:dyDescent="0.4">
      <c r="A96" s="3" t="s">
        <v>231</v>
      </c>
      <c r="B96" s="139">
        <v>33.799999999999997</v>
      </c>
      <c r="C96" s="97">
        <v>0.29199999999999998</v>
      </c>
      <c r="D96" s="98">
        <f t="shared" si="5"/>
        <v>34.091999999999999</v>
      </c>
      <c r="E96" s="141">
        <v>1.0466666666666666</v>
      </c>
      <c r="F96" s="129" t="s">
        <v>17</v>
      </c>
      <c r="G96" s="100">
        <v>104500</v>
      </c>
      <c r="H96" s="97">
        <v>104900</v>
      </c>
      <c r="I96" s="99">
        <v>34300</v>
      </c>
      <c r="J96" s="101">
        <f t="shared" si="7"/>
        <v>93000</v>
      </c>
      <c r="K96" s="97">
        <f t="shared" si="6"/>
        <v>93999</v>
      </c>
      <c r="L96" s="102">
        <v>2727.5</v>
      </c>
    </row>
    <row r="97" spans="1:12" x14ac:dyDescent="0.4">
      <c r="A97" s="3" t="s">
        <v>232</v>
      </c>
      <c r="B97" s="139">
        <v>34.299999999999997</v>
      </c>
      <c r="C97" s="97">
        <v>0.29199999999999998</v>
      </c>
      <c r="D97" s="98">
        <f t="shared" si="5"/>
        <v>34.591999999999999</v>
      </c>
      <c r="E97" s="141">
        <v>0.92500000000000004</v>
      </c>
      <c r="F97" s="129" t="s">
        <v>17</v>
      </c>
      <c r="G97" s="100">
        <v>105000</v>
      </c>
      <c r="H97" s="97">
        <v>105400</v>
      </c>
      <c r="I97" s="99">
        <v>34400</v>
      </c>
      <c r="J97" s="101">
        <f t="shared" si="7"/>
        <v>94000</v>
      </c>
      <c r="K97" s="97">
        <f t="shared" si="6"/>
        <v>94999</v>
      </c>
      <c r="L97" s="102">
        <v>2697.5</v>
      </c>
    </row>
    <row r="98" spans="1:12" x14ac:dyDescent="0.4">
      <c r="A98" s="3" t="s">
        <v>233</v>
      </c>
      <c r="B98" s="139">
        <v>33.69</v>
      </c>
      <c r="C98" s="97">
        <v>0.29199999999999998</v>
      </c>
      <c r="D98" s="98">
        <f t="shared" si="5"/>
        <v>33.981999999999999</v>
      </c>
      <c r="E98" s="141">
        <v>1.060909090909091</v>
      </c>
      <c r="F98" s="129" t="s">
        <v>17</v>
      </c>
      <c r="G98" s="100">
        <v>105500</v>
      </c>
      <c r="H98" s="97">
        <v>105900</v>
      </c>
      <c r="I98" s="99">
        <v>34500</v>
      </c>
      <c r="J98" s="101">
        <f t="shared" si="7"/>
        <v>95000</v>
      </c>
      <c r="K98" s="97">
        <f t="shared" si="6"/>
        <v>95999</v>
      </c>
      <c r="L98" s="102">
        <v>2667.5</v>
      </c>
    </row>
    <row r="99" spans="1:12" x14ac:dyDescent="0.4">
      <c r="A99" s="3" t="s">
        <v>234</v>
      </c>
      <c r="B99" s="139">
        <v>33.549999999999997</v>
      </c>
      <c r="C99" s="97">
        <v>0.29199999999999998</v>
      </c>
      <c r="D99" s="98">
        <f t="shared" si="5"/>
        <v>33.841999999999999</v>
      </c>
      <c r="E99" s="141">
        <v>0.99</v>
      </c>
      <c r="F99" s="129" t="s">
        <v>17</v>
      </c>
      <c r="G99" s="100">
        <v>106000</v>
      </c>
      <c r="H99" s="97">
        <v>106400</v>
      </c>
      <c r="I99" s="99">
        <v>34600</v>
      </c>
      <c r="J99" s="101">
        <f t="shared" si="7"/>
        <v>96000</v>
      </c>
      <c r="K99" s="97">
        <f t="shared" si="6"/>
        <v>96999</v>
      </c>
      <c r="L99" s="102">
        <v>2637.5</v>
      </c>
    </row>
    <row r="100" spans="1:12" x14ac:dyDescent="0.4">
      <c r="A100" s="3" t="s">
        <v>235</v>
      </c>
      <c r="B100" s="139">
        <v>32.950000000000003</v>
      </c>
      <c r="C100" s="97">
        <v>0.29199999999999998</v>
      </c>
      <c r="D100" s="98">
        <f t="shared" si="5"/>
        <v>33.242000000000004</v>
      </c>
      <c r="E100" s="141">
        <v>1.3050000000000002</v>
      </c>
      <c r="F100" s="129" t="s">
        <v>17</v>
      </c>
      <c r="G100" s="100">
        <v>106500</v>
      </c>
      <c r="H100" s="97">
        <v>106900</v>
      </c>
      <c r="I100" s="99">
        <v>34700</v>
      </c>
      <c r="J100" s="101">
        <f t="shared" si="7"/>
        <v>97000</v>
      </c>
      <c r="K100" s="97">
        <f t="shared" si="6"/>
        <v>97999</v>
      </c>
      <c r="L100" s="102">
        <v>2607.5</v>
      </c>
    </row>
    <row r="101" spans="1:12" x14ac:dyDescent="0.4">
      <c r="A101" s="3" t="s">
        <v>236</v>
      </c>
      <c r="B101" s="139">
        <v>34.630000000000003</v>
      </c>
      <c r="C101" s="97">
        <v>0.29199999999999998</v>
      </c>
      <c r="D101" s="98">
        <f t="shared" si="5"/>
        <v>34.922000000000004</v>
      </c>
      <c r="E101" s="141">
        <v>1.115</v>
      </c>
      <c r="F101" s="129" t="s">
        <v>17</v>
      </c>
      <c r="G101" s="100">
        <v>107000</v>
      </c>
      <c r="H101" s="97">
        <v>107400</v>
      </c>
      <c r="I101" s="99">
        <v>34800</v>
      </c>
      <c r="J101" s="101">
        <f t="shared" si="7"/>
        <v>98000</v>
      </c>
      <c r="K101" s="97">
        <f t="shared" si="6"/>
        <v>98999</v>
      </c>
      <c r="L101" s="102">
        <v>2577.5</v>
      </c>
    </row>
    <row r="102" spans="1:12" x14ac:dyDescent="0.4">
      <c r="A102" s="3" t="s">
        <v>237</v>
      </c>
      <c r="B102" s="139">
        <v>33</v>
      </c>
      <c r="C102" s="97">
        <v>0.29199999999999998</v>
      </c>
      <c r="D102" s="98">
        <f t="shared" si="5"/>
        <v>33.292000000000002</v>
      </c>
      <c r="E102" s="141">
        <v>1.3166666666666667</v>
      </c>
      <c r="F102" s="129" t="s">
        <v>17</v>
      </c>
      <c r="G102" s="100">
        <v>107500</v>
      </c>
      <c r="H102" s="97">
        <v>107900</v>
      </c>
      <c r="I102" s="99">
        <v>34900</v>
      </c>
      <c r="J102" s="101">
        <f t="shared" si="7"/>
        <v>99000</v>
      </c>
      <c r="K102" s="97">
        <f t="shared" si="6"/>
        <v>99999</v>
      </c>
      <c r="L102" s="102">
        <v>2547.5</v>
      </c>
    </row>
    <row r="103" spans="1:12" x14ac:dyDescent="0.4">
      <c r="A103" s="3" t="s">
        <v>238</v>
      </c>
      <c r="B103" s="139">
        <v>34.39</v>
      </c>
      <c r="C103" s="97">
        <v>0.29199999999999998</v>
      </c>
      <c r="D103" s="98">
        <f t="shared" si="5"/>
        <v>34.682000000000002</v>
      </c>
      <c r="E103" s="141">
        <v>0.98999999999999988</v>
      </c>
      <c r="F103" s="129" t="s">
        <v>16</v>
      </c>
      <c r="G103" s="100">
        <v>108000</v>
      </c>
      <c r="H103" s="97">
        <v>108400</v>
      </c>
      <c r="I103" s="99">
        <v>35000</v>
      </c>
      <c r="J103" s="101">
        <f t="shared" si="7"/>
        <v>100000</v>
      </c>
      <c r="K103" s="97">
        <f t="shared" si="6"/>
        <v>100999</v>
      </c>
      <c r="L103" s="102">
        <v>2517.5</v>
      </c>
    </row>
    <row r="104" spans="1:12" x14ac:dyDescent="0.4">
      <c r="A104" s="3" t="s">
        <v>239</v>
      </c>
      <c r="B104" s="139">
        <v>31.93</v>
      </c>
      <c r="C104" s="97">
        <v>0.29199999999999998</v>
      </c>
      <c r="D104" s="98">
        <f t="shared" si="5"/>
        <v>32.222000000000001</v>
      </c>
      <c r="E104" s="141">
        <v>1.1499999999999999</v>
      </c>
      <c r="F104" s="129" t="s">
        <v>17</v>
      </c>
      <c r="G104" s="100">
        <v>108500</v>
      </c>
      <c r="H104" s="97">
        <v>108900</v>
      </c>
      <c r="I104" s="99">
        <v>35100</v>
      </c>
      <c r="J104" s="101">
        <f t="shared" si="7"/>
        <v>101000</v>
      </c>
      <c r="K104" s="97">
        <f t="shared" si="6"/>
        <v>101999</v>
      </c>
      <c r="L104" s="102">
        <v>2487.5</v>
      </c>
    </row>
    <row r="105" spans="1:12" x14ac:dyDescent="0.4">
      <c r="A105" s="3" t="s">
        <v>240</v>
      </c>
      <c r="B105" s="139">
        <v>32.619999999999997</v>
      </c>
      <c r="C105" s="97">
        <v>0.29199999999999998</v>
      </c>
      <c r="D105" s="98">
        <f t="shared" si="5"/>
        <v>32.911999999999999</v>
      </c>
      <c r="E105" s="141">
        <v>1.03</v>
      </c>
      <c r="F105" s="129" t="s">
        <v>17</v>
      </c>
      <c r="G105" s="100">
        <v>109000</v>
      </c>
      <c r="H105" s="97">
        <v>109400</v>
      </c>
      <c r="I105" s="99">
        <v>35200</v>
      </c>
      <c r="J105" s="101">
        <f t="shared" si="7"/>
        <v>102000</v>
      </c>
      <c r="K105" s="97">
        <f t="shared" si="6"/>
        <v>102999</v>
      </c>
      <c r="L105" s="102">
        <v>2457.5</v>
      </c>
    </row>
    <row r="106" spans="1:12" x14ac:dyDescent="0.4">
      <c r="A106" s="3" t="s">
        <v>241</v>
      </c>
      <c r="B106" s="139">
        <v>34.43</v>
      </c>
      <c r="C106" s="97">
        <v>0.29199999999999998</v>
      </c>
      <c r="D106" s="98">
        <f t="shared" si="5"/>
        <v>34.722000000000001</v>
      </c>
      <c r="E106" s="141">
        <v>1.5999999999999999</v>
      </c>
      <c r="F106" s="129" t="s">
        <v>16</v>
      </c>
      <c r="G106" s="100">
        <v>109500</v>
      </c>
      <c r="H106" s="97">
        <v>109900</v>
      </c>
      <c r="I106" s="99">
        <v>35300</v>
      </c>
      <c r="J106" s="101">
        <f t="shared" si="7"/>
        <v>103000</v>
      </c>
      <c r="K106" s="97">
        <f t="shared" si="6"/>
        <v>103999</v>
      </c>
      <c r="L106" s="102">
        <v>2427.5</v>
      </c>
    </row>
    <row r="107" spans="1:12" x14ac:dyDescent="0.4">
      <c r="A107" s="3" t="s">
        <v>242</v>
      </c>
      <c r="B107" s="139">
        <v>32.64</v>
      </c>
      <c r="C107" s="97">
        <v>0.29199999999999998</v>
      </c>
      <c r="D107" s="98">
        <f t="shared" si="5"/>
        <v>32.932000000000002</v>
      </c>
      <c r="E107" s="141">
        <v>1.2158333333333333</v>
      </c>
      <c r="F107" s="129" t="s">
        <v>17</v>
      </c>
      <c r="G107" s="100">
        <v>110000</v>
      </c>
      <c r="H107" s="97">
        <v>110400</v>
      </c>
      <c r="I107" s="99">
        <v>35400</v>
      </c>
      <c r="J107" s="101">
        <f t="shared" si="7"/>
        <v>104000</v>
      </c>
      <c r="K107" s="97">
        <f t="shared" si="6"/>
        <v>104999</v>
      </c>
      <c r="L107" s="102">
        <v>2397.5</v>
      </c>
    </row>
    <row r="108" spans="1:12" x14ac:dyDescent="0.4">
      <c r="A108" s="3" t="s">
        <v>243</v>
      </c>
      <c r="B108" s="139">
        <v>34.25</v>
      </c>
      <c r="C108" s="97">
        <v>0.29199999999999998</v>
      </c>
      <c r="D108" s="98">
        <f t="shared" si="5"/>
        <v>34.542000000000002</v>
      </c>
      <c r="E108" s="141">
        <v>1.175</v>
      </c>
      <c r="F108" s="129" t="s">
        <v>17</v>
      </c>
      <c r="G108" s="100">
        <v>110500</v>
      </c>
      <c r="H108" s="97">
        <v>110900</v>
      </c>
      <c r="I108" s="99">
        <v>35500</v>
      </c>
      <c r="J108" s="101">
        <f t="shared" si="7"/>
        <v>105000</v>
      </c>
      <c r="K108" s="97">
        <f t="shared" si="6"/>
        <v>105999</v>
      </c>
      <c r="L108" s="102">
        <v>2367.5</v>
      </c>
    </row>
    <row r="109" spans="1:12" x14ac:dyDescent="0.4">
      <c r="A109" s="3" t="s">
        <v>244</v>
      </c>
      <c r="B109" s="139">
        <v>33.869999999999997</v>
      </c>
      <c r="C109" s="97">
        <v>0.29199999999999998</v>
      </c>
      <c r="D109" s="98">
        <f t="shared" si="5"/>
        <v>34.161999999999999</v>
      </c>
      <c r="E109" s="141">
        <v>1.4120000000000001</v>
      </c>
      <c r="F109" s="129" t="s">
        <v>16</v>
      </c>
      <c r="G109" s="100">
        <v>111000</v>
      </c>
      <c r="H109" s="97">
        <v>111400</v>
      </c>
      <c r="I109" s="99">
        <v>35600</v>
      </c>
      <c r="J109" s="101">
        <f t="shared" si="7"/>
        <v>106000</v>
      </c>
      <c r="K109" s="97">
        <f t="shared" si="6"/>
        <v>106999</v>
      </c>
      <c r="L109" s="102">
        <v>2337.5</v>
      </c>
    </row>
    <row r="110" spans="1:12" x14ac:dyDescent="0.4">
      <c r="A110" s="3" t="s">
        <v>245</v>
      </c>
      <c r="B110" s="139">
        <v>33.840000000000003</v>
      </c>
      <c r="C110" s="97">
        <v>0.29199999999999998</v>
      </c>
      <c r="D110" s="98">
        <f t="shared" si="5"/>
        <v>34.132000000000005</v>
      </c>
      <c r="E110" s="141">
        <v>1.03</v>
      </c>
      <c r="F110" s="129" t="s">
        <v>17</v>
      </c>
      <c r="G110" s="100">
        <v>111500</v>
      </c>
      <c r="H110" s="97">
        <v>111900</v>
      </c>
      <c r="I110" s="99">
        <v>35700</v>
      </c>
      <c r="J110" s="101">
        <f t="shared" si="7"/>
        <v>107000</v>
      </c>
      <c r="K110" s="97">
        <f t="shared" si="6"/>
        <v>107999</v>
      </c>
      <c r="L110" s="102">
        <v>2307.5</v>
      </c>
    </row>
    <row r="111" spans="1:12" x14ac:dyDescent="0.4">
      <c r="A111" s="3" t="s">
        <v>246</v>
      </c>
      <c r="B111" s="139">
        <v>32.58</v>
      </c>
      <c r="C111" s="97">
        <v>0.29199999999999998</v>
      </c>
      <c r="D111" s="98">
        <f t="shared" si="5"/>
        <v>32.872</v>
      </c>
      <c r="E111" s="141">
        <v>1.2246153846153847</v>
      </c>
      <c r="F111" s="129" t="s">
        <v>17</v>
      </c>
      <c r="G111" s="100">
        <v>112000</v>
      </c>
      <c r="H111" s="97">
        <v>112400</v>
      </c>
      <c r="I111" s="99">
        <v>35800</v>
      </c>
      <c r="J111" s="101">
        <f t="shared" si="7"/>
        <v>108000</v>
      </c>
      <c r="K111" s="97">
        <f t="shared" si="6"/>
        <v>108999</v>
      </c>
      <c r="L111" s="102">
        <v>2277.5</v>
      </c>
    </row>
    <row r="112" spans="1:12" x14ac:dyDescent="0.4">
      <c r="A112" s="3" t="s">
        <v>247</v>
      </c>
      <c r="B112" s="139">
        <v>32.909999999999997</v>
      </c>
      <c r="C112" s="97">
        <v>0.29199999999999998</v>
      </c>
      <c r="D112" s="98">
        <f t="shared" si="5"/>
        <v>33.201999999999998</v>
      </c>
      <c r="E112" s="141">
        <v>1.25</v>
      </c>
      <c r="F112" s="129" t="s">
        <v>17</v>
      </c>
      <c r="G112" s="100">
        <v>112500</v>
      </c>
      <c r="H112" s="97">
        <v>112900</v>
      </c>
      <c r="I112" s="99">
        <v>35900</v>
      </c>
      <c r="J112" s="101">
        <f t="shared" si="7"/>
        <v>109000</v>
      </c>
      <c r="K112" s="97">
        <f t="shared" si="6"/>
        <v>109999</v>
      </c>
      <c r="L112" s="102">
        <v>2247.5</v>
      </c>
    </row>
    <row r="113" spans="1:12" x14ac:dyDescent="0.4">
      <c r="A113" s="3" t="s">
        <v>248</v>
      </c>
      <c r="B113" s="139">
        <v>32.92</v>
      </c>
      <c r="C113" s="97">
        <v>0.29199999999999998</v>
      </c>
      <c r="D113" s="98">
        <f t="shared" si="5"/>
        <v>33.212000000000003</v>
      </c>
      <c r="E113" s="141">
        <v>1.1244444444444444</v>
      </c>
      <c r="F113" s="129" t="s">
        <v>17</v>
      </c>
      <c r="G113" s="100">
        <v>113000</v>
      </c>
      <c r="H113" s="97">
        <v>113400</v>
      </c>
      <c r="I113" s="99">
        <v>36000</v>
      </c>
      <c r="J113" s="101">
        <f t="shared" si="7"/>
        <v>110000</v>
      </c>
      <c r="K113" s="97">
        <f t="shared" si="6"/>
        <v>110999</v>
      </c>
      <c r="L113" s="102">
        <v>2217.5</v>
      </c>
    </row>
    <row r="114" spans="1:12" x14ac:dyDescent="0.4">
      <c r="A114" s="3" t="s">
        <v>249</v>
      </c>
      <c r="B114" s="139">
        <v>29.59</v>
      </c>
      <c r="C114" s="97">
        <v>0.29199999999999998</v>
      </c>
      <c r="D114" s="98">
        <f t="shared" si="5"/>
        <v>29.882000000000001</v>
      </c>
      <c r="E114" s="141">
        <v>1.0725</v>
      </c>
      <c r="F114" s="129" t="s">
        <v>17</v>
      </c>
      <c r="G114" s="100">
        <v>113500</v>
      </c>
      <c r="H114" s="97">
        <v>113900</v>
      </c>
      <c r="I114" s="99">
        <v>36100</v>
      </c>
      <c r="J114" s="101">
        <f t="shared" si="7"/>
        <v>111000</v>
      </c>
      <c r="K114" s="97">
        <f t="shared" si="6"/>
        <v>111999</v>
      </c>
      <c r="L114" s="102">
        <v>2187.5</v>
      </c>
    </row>
    <row r="115" spans="1:12" x14ac:dyDescent="0.4">
      <c r="A115" s="3" t="s">
        <v>250</v>
      </c>
      <c r="B115" s="139">
        <v>33.04</v>
      </c>
      <c r="C115" s="97">
        <v>0.29199999999999998</v>
      </c>
      <c r="D115" s="98">
        <f t="shared" si="5"/>
        <v>33.332000000000001</v>
      </c>
      <c r="E115" s="141">
        <v>1.05</v>
      </c>
      <c r="F115" s="129" t="s">
        <v>17</v>
      </c>
      <c r="G115" s="100">
        <v>114000</v>
      </c>
      <c r="H115" s="97">
        <v>114400</v>
      </c>
      <c r="I115" s="99">
        <v>36200</v>
      </c>
      <c r="J115" s="101">
        <f t="shared" si="7"/>
        <v>112000</v>
      </c>
      <c r="K115" s="97">
        <f t="shared" si="6"/>
        <v>112999</v>
      </c>
      <c r="L115" s="102">
        <v>2157.5</v>
      </c>
    </row>
    <row r="116" spans="1:12" x14ac:dyDescent="0.4">
      <c r="A116" s="3" t="s">
        <v>251</v>
      </c>
      <c r="B116" s="139">
        <v>32.799999999999997</v>
      </c>
      <c r="C116" s="97">
        <v>0.29199999999999998</v>
      </c>
      <c r="D116" s="98">
        <f t="shared" si="5"/>
        <v>33.091999999999999</v>
      </c>
      <c r="E116" s="141">
        <v>1.2533333333333332</v>
      </c>
      <c r="F116" s="129" t="s">
        <v>17</v>
      </c>
      <c r="G116" s="100">
        <v>114500</v>
      </c>
      <c r="H116" s="97">
        <v>114900</v>
      </c>
      <c r="I116" s="99">
        <v>36300</v>
      </c>
      <c r="J116" s="101">
        <f t="shared" si="7"/>
        <v>113000</v>
      </c>
      <c r="K116" s="97">
        <f t="shared" si="6"/>
        <v>113999</v>
      </c>
      <c r="L116" s="102">
        <v>2127.5</v>
      </c>
    </row>
    <row r="117" spans="1:12" x14ac:dyDescent="0.4">
      <c r="A117" s="3" t="s">
        <v>252</v>
      </c>
      <c r="B117" s="139">
        <v>31.42</v>
      </c>
      <c r="C117" s="97">
        <v>0.29199999999999998</v>
      </c>
      <c r="D117" s="98">
        <f t="shared" si="5"/>
        <v>31.712000000000003</v>
      </c>
      <c r="E117" s="141">
        <v>1.0366666666666668</v>
      </c>
      <c r="F117" s="129" t="s">
        <v>17</v>
      </c>
      <c r="G117" s="100">
        <v>115000</v>
      </c>
      <c r="H117" s="97">
        <v>115400</v>
      </c>
      <c r="I117" s="99">
        <v>36400</v>
      </c>
      <c r="J117" s="101">
        <f t="shared" si="7"/>
        <v>114000</v>
      </c>
      <c r="K117" s="97">
        <f t="shared" si="6"/>
        <v>114999</v>
      </c>
      <c r="L117" s="102">
        <v>2097.5</v>
      </c>
    </row>
    <row r="118" spans="1:12" x14ac:dyDescent="0.4">
      <c r="A118" s="3" t="s">
        <v>253</v>
      </c>
      <c r="B118" s="139">
        <v>35</v>
      </c>
      <c r="C118" s="97">
        <v>0.29199999999999998</v>
      </c>
      <c r="D118" s="98">
        <f t="shared" si="5"/>
        <v>35.292000000000002</v>
      </c>
      <c r="E118" s="141">
        <v>1.39</v>
      </c>
      <c r="F118" s="129" t="s">
        <v>17</v>
      </c>
      <c r="G118" s="100">
        <v>115500</v>
      </c>
      <c r="H118" s="97">
        <v>115900</v>
      </c>
      <c r="I118" s="99">
        <v>36500</v>
      </c>
      <c r="J118" s="101">
        <f t="shared" si="7"/>
        <v>115000</v>
      </c>
      <c r="K118" s="97">
        <f t="shared" si="6"/>
        <v>115999</v>
      </c>
      <c r="L118" s="102">
        <v>2067.5</v>
      </c>
    </row>
    <row r="119" spans="1:12" x14ac:dyDescent="0.4">
      <c r="A119" s="3" t="s">
        <v>254</v>
      </c>
      <c r="B119" s="139">
        <v>33.729999999999997</v>
      </c>
      <c r="C119" s="97">
        <v>0.29199999999999998</v>
      </c>
      <c r="D119" s="98">
        <f t="shared" si="5"/>
        <v>34.021999999999998</v>
      </c>
      <c r="E119" s="141">
        <v>1.1300000000000001</v>
      </c>
      <c r="F119" s="129" t="s">
        <v>17</v>
      </c>
      <c r="G119" s="100">
        <v>116000</v>
      </c>
      <c r="H119" s="97">
        <v>116400</v>
      </c>
      <c r="I119" s="99">
        <v>36600</v>
      </c>
      <c r="J119" s="101">
        <f t="shared" si="7"/>
        <v>116000</v>
      </c>
      <c r="K119" s="97">
        <f t="shared" si="6"/>
        <v>116999</v>
      </c>
      <c r="L119" s="102">
        <v>2037.5</v>
      </c>
    </row>
    <row r="120" spans="1:12" x14ac:dyDescent="0.4">
      <c r="A120" s="3" t="s">
        <v>255</v>
      </c>
      <c r="B120" s="139">
        <v>33.799999999999997</v>
      </c>
      <c r="C120" s="97">
        <v>0.29199999999999998</v>
      </c>
      <c r="D120" s="98">
        <f t="shared" si="5"/>
        <v>34.091999999999999</v>
      </c>
      <c r="E120" s="141">
        <v>1.36</v>
      </c>
      <c r="F120" s="129" t="s">
        <v>16</v>
      </c>
      <c r="G120" s="100">
        <v>116500</v>
      </c>
      <c r="H120" s="97">
        <v>116900</v>
      </c>
      <c r="I120" s="99">
        <v>36700</v>
      </c>
      <c r="J120" s="101">
        <f t="shared" si="7"/>
        <v>117000</v>
      </c>
      <c r="K120" s="97">
        <f t="shared" si="6"/>
        <v>117999</v>
      </c>
      <c r="L120" s="102">
        <v>2007.5</v>
      </c>
    </row>
    <row r="121" spans="1:12" x14ac:dyDescent="0.4">
      <c r="A121" s="3" t="s">
        <v>256</v>
      </c>
      <c r="B121" s="139">
        <v>32.03</v>
      </c>
      <c r="C121" s="97">
        <v>0.29199999999999998</v>
      </c>
      <c r="D121" s="98">
        <f t="shared" si="5"/>
        <v>32.322000000000003</v>
      </c>
      <c r="E121" s="141">
        <v>1.0525</v>
      </c>
      <c r="F121" s="129" t="s">
        <v>17</v>
      </c>
      <c r="G121" s="100">
        <v>117000</v>
      </c>
      <c r="H121" s="97">
        <v>117400</v>
      </c>
      <c r="I121" s="99">
        <v>36800</v>
      </c>
      <c r="J121" s="101">
        <f t="shared" si="7"/>
        <v>118000</v>
      </c>
      <c r="K121" s="97">
        <f t="shared" si="6"/>
        <v>118999</v>
      </c>
      <c r="L121" s="102">
        <v>1977.5</v>
      </c>
    </row>
    <row r="122" spans="1:12" x14ac:dyDescent="0.4">
      <c r="A122" s="3" t="s">
        <v>257</v>
      </c>
      <c r="B122" s="139">
        <v>33.81</v>
      </c>
      <c r="C122" s="97">
        <v>0.29199999999999998</v>
      </c>
      <c r="D122" s="98">
        <f t="shared" si="5"/>
        <v>34.102000000000004</v>
      </c>
      <c r="E122" s="141">
        <v>1.33</v>
      </c>
      <c r="F122" s="129" t="s">
        <v>17</v>
      </c>
      <c r="G122" s="100">
        <v>117500</v>
      </c>
      <c r="H122" s="97">
        <v>117900</v>
      </c>
      <c r="I122" s="99">
        <v>36900</v>
      </c>
      <c r="J122" s="101">
        <f t="shared" si="7"/>
        <v>119000</v>
      </c>
      <c r="K122" s="97">
        <f t="shared" si="6"/>
        <v>119999</v>
      </c>
      <c r="L122" s="102">
        <v>1947.5</v>
      </c>
    </row>
    <row r="123" spans="1:12" x14ac:dyDescent="0.4">
      <c r="A123" s="3" t="s">
        <v>258</v>
      </c>
      <c r="B123" s="139">
        <v>29.67</v>
      </c>
      <c r="C123" s="97">
        <v>0.29199999999999998</v>
      </c>
      <c r="D123" s="98">
        <f t="shared" si="5"/>
        <v>29.962000000000003</v>
      </c>
      <c r="E123" s="141">
        <v>0.67</v>
      </c>
      <c r="F123" s="129" t="s">
        <v>17</v>
      </c>
      <c r="G123" s="100">
        <v>118000</v>
      </c>
      <c r="H123" s="97">
        <v>118400</v>
      </c>
      <c r="I123" s="99">
        <v>37000</v>
      </c>
      <c r="J123" s="101">
        <f t="shared" si="7"/>
        <v>120000</v>
      </c>
      <c r="K123" s="97">
        <f t="shared" si="6"/>
        <v>120999</v>
      </c>
      <c r="L123" s="102">
        <v>1917.5</v>
      </c>
    </row>
    <row r="124" spans="1:12" x14ac:dyDescent="0.4">
      <c r="A124" s="3" t="s">
        <v>259</v>
      </c>
      <c r="B124" s="139">
        <v>32.74</v>
      </c>
      <c r="C124" s="97">
        <v>0.29199999999999998</v>
      </c>
      <c r="D124" s="98">
        <f t="shared" si="5"/>
        <v>33.032000000000004</v>
      </c>
      <c r="E124" s="141">
        <v>1.4416666666666664</v>
      </c>
      <c r="F124" s="129" t="s">
        <v>17</v>
      </c>
      <c r="G124" s="100">
        <v>118500</v>
      </c>
      <c r="H124" s="97">
        <v>118900</v>
      </c>
      <c r="I124" s="99">
        <v>37100</v>
      </c>
      <c r="J124" s="101">
        <f t="shared" si="7"/>
        <v>121000</v>
      </c>
      <c r="K124" s="97">
        <f t="shared" si="6"/>
        <v>121999</v>
      </c>
      <c r="L124" s="102">
        <v>1887.5</v>
      </c>
    </row>
    <row r="125" spans="1:12" x14ac:dyDescent="0.4">
      <c r="A125" s="3" t="s">
        <v>260</v>
      </c>
      <c r="B125" s="139">
        <v>33.85</v>
      </c>
      <c r="C125" s="97">
        <v>0.29199999999999998</v>
      </c>
      <c r="D125" s="98">
        <f t="shared" si="5"/>
        <v>34.142000000000003</v>
      </c>
      <c r="E125" s="141">
        <v>1.3125</v>
      </c>
      <c r="F125" s="129" t="s">
        <v>17</v>
      </c>
      <c r="G125" s="100">
        <v>119000</v>
      </c>
      <c r="H125" s="97">
        <v>119400</v>
      </c>
      <c r="I125" s="99">
        <v>37200</v>
      </c>
      <c r="J125" s="101">
        <f t="shared" si="7"/>
        <v>122000</v>
      </c>
      <c r="K125" s="97">
        <f t="shared" si="6"/>
        <v>122999</v>
      </c>
      <c r="L125" s="102">
        <v>1857.5</v>
      </c>
    </row>
    <row r="126" spans="1:12" x14ac:dyDescent="0.4">
      <c r="A126" s="3" t="s">
        <v>261</v>
      </c>
      <c r="B126" s="139">
        <v>34.6</v>
      </c>
      <c r="C126" s="97">
        <v>0.29199999999999998</v>
      </c>
      <c r="D126" s="98">
        <f t="shared" si="5"/>
        <v>34.892000000000003</v>
      </c>
      <c r="E126" s="141">
        <v>1.38</v>
      </c>
      <c r="F126" s="129" t="s">
        <v>17</v>
      </c>
      <c r="G126" s="100">
        <v>119500</v>
      </c>
      <c r="H126" s="97">
        <v>119900</v>
      </c>
      <c r="I126" s="99">
        <v>37300</v>
      </c>
      <c r="J126" s="101">
        <f t="shared" si="7"/>
        <v>123000</v>
      </c>
      <c r="K126" s="97">
        <f t="shared" si="6"/>
        <v>123999</v>
      </c>
      <c r="L126" s="102">
        <v>1827.5</v>
      </c>
    </row>
    <row r="127" spans="1:12" x14ac:dyDescent="0.4">
      <c r="A127" s="3" t="s">
        <v>262</v>
      </c>
      <c r="B127" s="139">
        <v>31.75</v>
      </c>
      <c r="C127" s="97">
        <v>0.29199999999999998</v>
      </c>
      <c r="D127" s="98">
        <f t="shared" si="5"/>
        <v>32.042000000000002</v>
      </c>
      <c r="E127" s="141">
        <v>1.20875</v>
      </c>
      <c r="F127" s="129" t="s">
        <v>17</v>
      </c>
      <c r="G127" s="100">
        <v>120000</v>
      </c>
      <c r="H127" s="97">
        <v>120400</v>
      </c>
      <c r="I127" s="99">
        <v>37400</v>
      </c>
      <c r="J127" s="101">
        <f t="shared" si="7"/>
        <v>124000</v>
      </c>
      <c r="K127" s="97">
        <f t="shared" si="6"/>
        <v>124999</v>
      </c>
      <c r="L127" s="102">
        <v>1797.5</v>
      </c>
    </row>
    <row r="128" spans="1:12" x14ac:dyDescent="0.4">
      <c r="A128" s="3" t="s">
        <v>263</v>
      </c>
      <c r="B128" s="139">
        <v>33.07</v>
      </c>
      <c r="C128" s="97">
        <v>0.29199999999999998</v>
      </c>
      <c r="D128" s="98">
        <f t="shared" si="5"/>
        <v>33.362000000000002</v>
      </c>
      <c r="E128" s="141">
        <v>1.3479999999999996</v>
      </c>
      <c r="F128" s="129" t="s">
        <v>17</v>
      </c>
      <c r="G128" s="100">
        <v>120500</v>
      </c>
      <c r="H128" s="97">
        <v>120900</v>
      </c>
      <c r="I128" s="99">
        <v>37500</v>
      </c>
      <c r="J128" s="101">
        <f t="shared" si="7"/>
        <v>125000</v>
      </c>
      <c r="K128" s="97">
        <f t="shared" si="6"/>
        <v>125999</v>
      </c>
      <c r="L128" s="102">
        <v>1767.5</v>
      </c>
    </row>
    <row r="129" spans="1:12" x14ac:dyDescent="0.4">
      <c r="A129" s="3" t="s">
        <v>264</v>
      </c>
      <c r="B129" s="139">
        <v>33.869999999999997</v>
      </c>
      <c r="C129" s="97">
        <v>0.29199999999999998</v>
      </c>
      <c r="D129" s="98">
        <f t="shared" si="5"/>
        <v>34.161999999999999</v>
      </c>
      <c r="E129" s="141">
        <v>1.1100000000000001</v>
      </c>
      <c r="F129" s="129" t="s">
        <v>16</v>
      </c>
      <c r="G129" s="100">
        <v>121000</v>
      </c>
      <c r="H129" s="97">
        <v>121400</v>
      </c>
      <c r="I129" s="99">
        <v>37600</v>
      </c>
      <c r="J129" s="101">
        <f t="shared" si="7"/>
        <v>126000</v>
      </c>
      <c r="K129" s="97">
        <f t="shared" si="6"/>
        <v>126999</v>
      </c>
      <c r="L129" s="102">
        <v>1737.5</v>
      </c>
    </row>
    <row r="130" spans="1:12" x14ac:dyDescent="0.4">
      <c r="A130" s="3" t="s">
        <v>265</v>
      </c>
      <c r="B130" s="139">
        <v>33.799999999999997</v>
      </c>
      <c r="C130" s="97">
        <v>0.29199999999999998</v>
      </c>
      <c r="D130" s="98">
        <f t="shared" si="5"/>
        <v>34.091999999999999</v>
      </c>
      <c r="E130" s="141">
        <v>1.38</v>
      </c>
      <c r="F130" s="129" t="s">
        <v>17</v>
      </c>
      <c r="G130" s="100">
        <v>121500</v>
      </c>
      <c r="H130" s="97">
        <v>121900</v>
      </c>
      <c r="I130" s="99">
        <v>37700</v>
      </c>
      <c r="J130" s="101">
        <f t="shared" si="7"/>
        <v>127000</v>
      </c>
      <c r="K130" s="97">
        <f t="shared" si="6"/>
        <v>127999</v>
      </c>
      <c r="L130" s="102">
        <v>1707.5</v>
      </c>
    </row>
    <row r="131" spans="1:12" x14ac:dyDescent="0.4">
      <c r="A131" s="3" t="s">
        <v>266</v>
      </c>
      <c r="B131" s="139">
        <v>30.72</v>
      </c>
      <c r="C131" s="97">
        <v>0.29199999999999998</v>
      </c>
      <c r="D131" s="98">
        <f t="shared" si="5"/>
        <v>31.012</v>
      </c>
      <c r="E131" s="141">
        <v>0.95</v>
      </c>
      <c r="F131" s="129" t="s">
        <v>17</v>
      </c>
      <c r="G131" s="100">
        <v>122000</v>
      </c>
      <c r="H131" s="97">
        <v>122400</v>
      </c>
      <c r="I131" s="99">
        <v>37800</v>
      </c>
      <c r="J131" s="101">
        <f t="shared" si="7"/>
        <v>128000</v>
      </c>
      <c r="K131" s="97">
        <f t="shared" si="6"/>
        <v>128999</v>
      </c>
      <c r="L131" s="102">
        <v>1677.5</v>
      </c>
    </row>
    <row r="132" spans="1:12" x14ac:dyDescent="0.4">
      <c r="A132" s="3" t="s">
        <v>267</v>
      </c>
      <c r="B132" s="139">
        <v>34.049999999999997</v>
      </c>
      <c r="C132" s="97">
        <v>0.29199999999999998</v>
      </c>
      <c r="D132" s="98">
        <f t="shared" ref="D132:D195" si="10">B132+C132</f>
        <v>34.341999999999999</v>
      </c>
      <c r="E132" s="141">
        <v>1.155</v>
      </c>
      <c r="F132" s="129" t="s">
        <v>16</v>
      </c>
      <c r="G132" s="100">
        <v>122500</v>
      </c>
      <c r="H132" s="97">
        <v>122900</v>
      </c>
      <c r="I132" s="99">
        <v>37900</v>
      </c>
      <c r="J132" s="101">
        <f t="shared" si="7"/>
        <v>129000</v>
      </c>
      <c r="K132" s="97">
        <f t="shared" ref="K132:K168" si="11">J132+999</f>
        <v>129999</v>
      </c>
      <c r="L132" s="102">
        <v>1647.5</v>
      </c>
    </row>
    <row r="133" spans="1:12" x14ac:dyDescent="0.4">
      <c r="A133" s="3" t="s">
        <v>268</v>
      </c>
      <c r="B133" s="139">
        <v>33.840000000000003</v>
      </c>
      <c r="C133" s="97">
        <v>0.29199999999999998</v>
      </c>
      <c r="D133" s="98">
        <f t="shared" si="10"/>
        <v>34.132000000000005</v>
      </c>
      <c r="E133" s="141">
        <v>1.0433333333333332</v>
      </c>
      <c r="F133" s="129" t="s">
        <v>17</v>
      </c>
      <c r="G133" s="100">
        <v>123000</v>
      </c>
      <c r="H133" s="97">
        <v>123400</v>
      </c>
      <c r="I133" s="99">
        <v>38000</v>
      </c>
      <c r="J133" s="101">
        <f t="shared" ref="J133:J196" si="12">J132+1000</f>
        <v>130000</v>
      </c>
      <c r="K133" s="97">
        <f t="shared" si="11"/>
        <v>130999</v>
      </c>
      <c r="L133" s="102">
        <v>1617.5</v>
      </c>
    </row>
    <row r="134" spans="1:12" x14ac:dyDescent="0.4">
      <c r="A134" s="3" t="s">
        <v>269</v>
      </c>
      <c r="B134" s="139">
        <v>32.42</v>
      </c>
      <c r="C134" s="97">
        <v>0.29199999999999998</v>
      </c>
      <c r="D134" s="98">
        <f t="shared" si="10"/>
        <v>32.712000000000003</v>
      </c>
      <c r="E134" s="141">
        <v>1.030909090909091</v>
      </c>
      <c r="F134" s="129" t="s">
        <v>17</v>
      </c>
      <c r="G134" s="100">
        <v>123500</v>
      </c>
      <c r="H134" s="97">
        <v>123900</v>
      </c>
      <c r="I134" s="99">
        <v>38100</v>
      </c>
      <c r="J134" s="101">
        <f t="shared" si="12"/>
        <v>131000</v>
      </c>
      <c r="K134" s="97">
        <f t="shared" si="11"/>
        <v>131999</v>
      </c>
      <c r="L134" s="102">
        <v>1587.5</v>
      </c>
    </row>
    <row r="135" spans="1:12" x14ac:dyDescent="0.4">
      <c r="A135" s="3" t="s">
        <v>270</v>
      </c>
      <c r="B135" s="139">
        <v>34.9</v>
      </c>
      <c r="C135" s="97">
        <v>0.29199999999999998</v>
      </c>
      <c r="D135" s="98">
        <f t="shared" si="10"/>
        <v>35.192</v>
      </c>
      <c r="E135" s="141">
        <v>1.3</v>
      </c>
      <c r="F135" s="129" t="s">
        <v>16</v>
      </c>
      <c r="G135" s="100">
        <v>124000</v>
      </c>
      <c r="H135" s="97">
        <v>124400</v>
      </c>
      <c r="I135" s="99">
        <v>38200</v>
      </c>
      <c r="J135" s="101">
        <f t="shared" si="12"/>
        <v>132000</v>
      </c>
      <c r="K135" s="97">
        <f t="shared" si="11"/>
        <v>132999</v>
      </c>
      <c r="L135" s="102">
        <v>1557.5</v>
      </c>
    </row>
    <row r="136" spans="1:12" x14ac:dyDescent="0.4">
      <c r="A136" s="3" t="s">
        <v>271</v>
      </c>
      <c r="B136" s="139">
        <v>33.94</v>
      </c>
      <c r="C136" s="97">
        <v>0.29199999999999998</v>
      </c>
      <c r="D136" s="98">
        <f t="shared" si="10"/>
        <v>34.231999999999999</v>
      </c>
      <c r="E136" s="141">
        <v>1.29</v>
      </c>
      <c r="F136" s="129" t="s">
        <v>17</v>
      </c>
      <c r="G136" s="100">
        <v>124500</v>
      </c>
      <c r="H136" s="97">
        <v>124900</v>
      </c>
      <c r="I136" s="99">
        <v>38300</v>
      </c>
      <c r="J136" s="101">
        <f t="shared" si="12"/>
        <v>133000</v>
      </c>
      <c r="K136" s="97">
        <f t="shared" si="11"/>
        <v>133999</v>
      </c>
      <c r="L136" s="102">
        <v>1527.5</v>
      </c>
    </row>
    <row r="137" spans="1:12" x14ac:dyDescent="0.4">
      <c r="A137" s="3" t="s">
        <v>272</v>
      </c>
      <c r="B137" s="139">
        <v>32.42</v>
      </c>
      <c r="C137" s="97">
        <v>0.29199999999999998</v>
      </c>
      <c r="D137" s="98">
        <f t="shared" si="10"/>
        <v>32.712000000000003</v>
      </c>
      <c r="E137" s="141">
        <v>0.93</v>
      </c>
      <c r="F137" s="129" t="s">
        <v>17</v>
      </c>
      <c r="G137" s="100">
        <v>125000</v>
      </c>
      <c r="H137" s="97">
        <v>125400</v>
      </c>
      <c r="I137" s="99">
        <v>38400</v>
      </c>
      <c r="J137" s="101">
        <f t="shared" si="12"/>
        <v>134000</v>
      </c>
      <c r="K137" s="97">
        <f t="shared" si="11"/>
        <v>134999</v>
      </c>
      <c r="L137" s="102">
        <v>1497.5</v>
      </c>
    </row>
    <row r="138" spans="1:12" x14ac:dyDescent="0.4">
      <c r="A138" s="3" t="s">
        <v>273</v>
      </c>
      <c r="B138" s="139">
        <v>34.450000000000003</v>
      </c>
      <c r="C138" s="97">
        <v>0.29199999999999998</v>
      </c>
      <c r="D138" s="98">
        <f t="shared" si="10"/>
        <v>34.742000000000004</v>
      </c>
      <c r="E138" s="141">
        <v>1.2949999999999999</v>
      </c>
      <c r="F138" s="129" t="s">
        <v>16</v>
      </c>
      <c r="G138" s="100">
        <v>125500</v>
      </c>
      <c r="H138" s="97">
        <v>125900</v>
      </c>
      <c r="I138" s="99">
        <v>38500</v>
      </c>
      <c r="J138" s="101">
        <f t="shared" si="12"/>
        <v>135000</v>
      </c>
      <c r="K138" s="97">
        <f t="shared" si="11"/>
        <v>135999</v>
      </c>
      <c r="L138" s="102">
        <v>1467.5</v>
      </c>
    </row>
    <row r="139" spans="1:12" x14ac:dyDescent="0.4">
      <c r="A139" s="3" t="s">
        <v>274</v>
      </c>
      <c r="B139" s="139">
        <v>35.200000000000003</v>
      </c>
      <c r="C139" s="97">
        <v>0.29199999999999998</v>
      </c>
      <c r="D139" s="98">
        <f t="shared" si="10"/>
        <v>35.492000000000004</v>
      </c>
      <c r="E139" s="141">
        <v>1.35</v>
      </c>
      <c r="F139" s="129" t="s">
        <v>16</v>
      </c>
      <c r="G139" s="100">
        <v>126000</v>
      </c>
      <c r="H139" s="97">
        <v>126400</v>
      </c>
      <c r="I139" s="99">
        <v>38600</v>
      </c>
      <c r="J139" s="101">
        <f t="shared" si="12"/>
        <v>136000</v>
      </c>
      <c r="K139" s="97">
        <f t="shared" si="11"/>
        <v>136999</v>
      </c>
      <c r="L139" s="102">
        <v>1437.5</v>
      </c>
    </row>
    <row r="140" spans="1:12" x14ac:dyDescent="0.4">
      <c r="A140" s="3" t="s">
        <v>275</v>
      </c>
      <c r="B140" s="139">
        <v>32.74</v>
      </c>
      <c r="C140" s="97">
        <v>0.29199999999999998</v>
      </c>
      <c r="D140" s="98">
        <f t="shared" si="10"/>
        <v>33.032000000000004</v>
      </c>
      <c r="E140" s="141">
        <v>1.2749999999999999</v>
      </c>
      <c r="F140" s="129" t="s">
        <v>17</v>
      </c>
      <c r="G140" s="100">
        <v>126500</v>
      </c>
      <c r="H140" s="97">
        <v>126900</v>
      </c>
      <c r="I140" s="99">
        <v>38700</v>
      </c>
      <c r="J140" s="101">
        <f t="shared" si="12"/>
        <v>137000</v>
      </c>
      <c r="K140" s="97">
        <f t="shared" si="11"/>
        <v>137999</v>
      </c>
      <c r="L140" s="102">
        <v>1407.5</v>
      </c>
    </row>
    <row r="141" spans="1:12" x14ac:dyDescent="0.4">
      <c r="A141" s="3" t="s">
        <v>276</v>
      </c>
      <c r="B141" s="139">
        <v>32.99</v>
      </c>
      <c r="C141" s="97">
        <v>0.29199999999999998</v>
      </c>
      <c r="D141" s="98">
        <f t="shared" si="10"/>
        <v>33.282000000000004</v>
      </c>
      <c r="E141" s="141">
        <v>1.3663636363636362</v>
      </c>
      <c r="F141" s="129" t="s">
        <v>17</v>
      </c>
      <c r="G141" s="100">
        <v>127000</v>
      </c>
      <c r="H141" s="97">
        <v>127400</v>
      </c>
      <c r="I141" s="99">
        <v>38800</v>
      </c>
      <c r="J141" s="101">
        <f t="shared" si="12"/>
        <v>138000</v>
      </c>
      <c r="K141" s="97">
        <f t="shared" si="11"/>
        <v>138999</v>
      </c>
      <c r="L141" s="102">
        <v>1377.5</v>
      </c>
    </row>
    <row r="142" spans="1:12" x14ac:dyDescent="0.4">
      <c r="A142" s="3" t="s">
        <v>277</v>
      </c>
      <c r="B142" s="139">
        <v>33.31</v>
      </c>
      <c r="C142" s="97">
        <v>0.29199999999999998</v>
      </c>
      <c r="D142" s="98">
        <f t="shared" si="10"/>
        <v>33.602000000000004</v>
      </c>
      <c r="E142" s="141">
        <v>1.31</v>
      </c>
      <c r="F142" s="129" t="s">
        <v>17</v>
      </c>
      <c r="G142" s="100">
        <v>127500</v>
      </c>
      <c r="H142" s="97">
        <v>127900</v>
      </c>
      <c r="I142" s="99">
        <v>38900</v>
      </c>
      <c r="J142" s="101">
        <f t="shared" si="12"/>
        <v>139000</v>
      </c>
      <c r="K142" s="97">
        <f t="shared" si="11"/>
        <v>139999</v>
      </c>
      <c r="L142" s="102">
        <v>1347.5</v>
      </c>
    </row>
    <row r="143" spans="1:12" x14ac:dyDescent="0.4">
      <c r="A143" s="3" t="s">
        <v>278</v>
      </c>
      <c r="B143" s="139">
        <v>34.08</v>
      </c>
      <c r="C143" s="97">
        <v>0.29199999999999998</v>
      </c>
      <c r="D143" s="98">
        <f t="shared" si="10"/>
        <v>34.372</v>
      </c>
      <c r="E143" s="141">
        <v>1.5</v>
      </c>
      <c r="F143" s="129" t="s">
        <v>16</v>
      </c>
      <c r="G143" s="100">
        <v>128000</v>
      </c>
      <c r="H143" s="97">
        <v>128400</v>
      </c>
      <c r="I143" s="99">
        <v>39000</v>
      </c>
      <c r="J143" s="101">
        <f t="shared" si="12"/>
        <v>140000</v>
      </c>
      <c r="K143" s="97">
        <f t="shared" si="11"/>
        <v>140999</v>
      </c>
      <c r="L143" s="102">
        <v>1317.5</v>
      </c>
    </row>
    <row r="144" spans="1:12" x14ac:dyDescent="0.4">
      <c r="A144" s="3" t="s">
        <v>279</v>
      </c>
      <c r="B144" s="139">
        <v>33.450000000000003</v>
      </c>
      <c r="C144" s="97">
        <v>0.29199999999999998</v>
      </c>
      <c r="D144" s="98">
        <f t="shared" si="10"/>
        <v>33.742000000000004</v>
      </c>
      <c r="E144" s="141">
        <v>1.1499999999999999</v>
      </c>
      <c r="F144" s="129" t="s">
        <v>17</v>
      </c>
      <c r="G144" s="100">
        <v>128500</v>
      </c>
      <c r="H144" s="97">
        <v>128900</v>
      </c>
      <c r="I144" s="99">
        <v>39100</v>
      </c>
      <c r="J144" s="101">
        <f t="shared" si="12"/>
        <v>141000</v>
      </c>
      <c r="K144" s="97">
        <f t="shared" si="11"/>
        <v>141999</v>
      </c>
      <c r="L144" s="102">
        <v>1287.5</v>
      </c>
    </row>
    <row r="145" spans="1:12" x14ac:dyDescent="0.4">
      <c r="A145" s="3" t="s">
        <v>280</v>
      </c>
      <c r="B145" s="139">
        <v>34.32</v>
      </c>
      <c r="C145" s="97">
        <v>0.29199999999999998</v>
      </c>
      <c r="D145" s="98">
        <f t="shared" si="10"/>
        <v>34.612000000000002</v>
      </c>
      <c r="E145" s="141">
        <v>1.1299999999999999</v>
      </c>
      <c r="F145" s="129" t="s">
        <v>16</v>
      </c>
      <c r="G145" s="100">
        <v>129000</v>
      </c>
      <c r="H145" s="97">
        <v>129400</v>
      </c>
      <c r="I145" s="99">
        <v>39200</v>
      </c>
      <c r="J145" s="101">
        <f t="shared" si="12"/>
        <v>142000</v>
      </c>
      <c r="K145" s="97">
        <f t="shared" si="11"/>
        <v>142999</v>
      </c>
      <c r="L145" s="102">
        <v>1257.5</v>
      </c>
    </row>
    <row r="146" spans="1:12" x14ac:dyDescent="0.4">
      <c r="A146" s="3" t="s">
        <v>281</v>
      </c>
      <c r="B146" s="139">
        <v>33.25</v>
      </c>
      <c r="C146" s="97">
        <v>0.29199999999999998</v>
      </c>
      <c r="D146" s="98">
        <f t="shared" si="10"/>
        <v>33.542000000000002</v>
      </c>
      <c r="E146" s="141">
        <v>1.1587499999999999</v>
      </c>
      <c r="F146" s="129" t="s">
        <v>17</v>
      </c>
      <c r="G146" s="100">
        <v>129500</v>
      </c>
      <c r="H146" s="97">
        <v>129900</v>
      </c>
      <c r="I146" s="99">
        <v>39300</v>
      </c>
      <c r="J146" s="101">
        <f t="shared" si="12"/>
        <v>143000</v>
      </c>
      <c r="K146" s="97">
        <f t="shared" si="11"/>
        <v>143999</v>
      </c>
      <c r="L146" s="102">
        <v>1227.5</v>
      </c>
    </row>
    <row r="147" spans="1:12" x14ac:dyDescent="0.4">
      <c r="A147" s="3" t="s">
        <v>282</v>
      </c>
      <c r="B147" s="139">
        <v>34.1</v>
      </c>
      <c r="C147" s="97">
        <v>0.29199999999999998</v>
      </c>
      <c r="D147" s="98">
        <f t="shared" si="10"/>
        <v>34.392000000000003</v>
      </c>
      <c r="E147" s="141">
        <v>1.2350000000000001</v>
      </c>
      <c r="F147" s="129" t="s">
        <v>17</v>
      </c>
      <c r="G147" s="100">
        <v>130000</v>
      </c>
      <c r="H147" s="97">
        <v>130400</v>
      </c>
      <c r="I147" s="99">
        <v>39400</v>
      </c>
      <c r="J147" s="101">
        <f t="shared" si="12"/>
        <v>144000</v>
      </c>
      <c r="K147" s="97">
        <f t="shared" si="11"/>
        <v>144999</v>
      </c>
      <c r="L147" s="102">
        <v>1197.5</v>
      </c>
    </row>
    <row r="148" spans="1:12" x14ac:dyDescent="0.4">
      <c r="A148" s="3" t="s">
        <v>283</v>
      </c>
      <c r="B148" s="139">
        <v>34.86</v>
      </c>
      <c r="C148" s="97">
        <v>0.29199999999999998</v>
      </c>
      <c r="D148" s="98">
        <f t="shared" si="10"/>
        <v>35.152000000000001</v>
      </c>
      <c r="E148" s="141">
        <v>1.31</v>
      </c>
      <c r="F148" s="129" t="s">
        <v>17</v>
      </c>
      <c r="G148" s="100">
        <v>130500</v>
      </c>
      <c r="H148" s="97">
        <v>130900</v>
      </c>
      <c r="I148" s="99">
        <v>39500</v>
      </c>
      <c r="J148" s="101">
        <f t="shared" si="12"/>
        <v>145000</v>
      </c>
      <c r="K148" s="97">
        <f t="shared" si="11"/>
        <v>145999</v>
      </c>
      <c r="L148" s="102">
        <v>1167.5</v>
      </c>
    </row>
    <row r="149" spans="1:12" x14ac:dyDescent="0.4">
      <c r="A149" s="3" t="s">
        <v>284</v>
      </c>
      <c r="B149" s="139">
        <v>34.299999999999997</v>
      </c>
      <c r="C149" s="97">
        <v>0.29199999999999998</v>
      </c>
      <c r="D149" s="98">
        <f t="shared" si="10"/>
        <v>34.591999999999999</v>
      </c>
      <c r="E149" s="141">
        <v>1.105</v>
      </c>
      <c r="F149" s="129" t="s">
        <v>16</v>
      </c>
      <c r="G149" s="100">
        <v>131000</v>
      </c>
      <c r="H149" s="97">
        <v>131400</v>
      </c>
      <c r="I149" s="99">
        <v>39600</v>
      </c>
      <c r="J149" s="101">
        <f t="shared" si="12"/>
        <v>146000</v>
      </c>
      <c r="K149" s="97">
        <f t="shared" si="11"/>
        <v>146999</v>
      </c>
      <c r="L149" s="102">
        <v>1137.5</v>
      </c>
    </row>
    <row r="150" spans="1:12" x14ac:dyDescent="0.4">
      <c r="A150" s="3" t="s">
        <v>285</v>
      </c>
      <c r="B150" s="139">
        <v>31.99</v>
      </c>
      <c r="C150" s="97">
        <v>0.29199999999999998</v>
      </c>
      <c r="D150" s="98">
        <f t="shared" si="10"/>
        <v>32.281999999999996</v>
      </c>
      <c r="E150" s="141">
        <v>0.82250000000000001</v>
      </c>
      <c r="F150" s="129" t="s">
        <v>17</v>
      </c>
      <c r="G150" s="100">
        <v>131500</v>
      </c>
      <c r="H150" s="97">
        <v>131900</v>
      </c>
      <c r="I150" s="99">
        <v>39700</v>
      </c>
      <c r="J150" s="101">
        <f t="shared" si="12"/>
        <v>147000</v>
      </c>
      <c r="K150" s="97">
        <f t="shared" si="11"/>
        <v>147999</v>
      </c>
      <c r="L150" s="102">
        <v>1107.5</v>
      </c>
    </row>
    <row r="151" spans="1:12" x14ac:dyDescent="0.4">
      <c r="A151" s="3" t="s">
        <v>286</v>
      </c>
      <c r="B151" s="139">
        <v>34.07</v>
      </c>
      <c r="C151" s="97">
        <v>0.29199999999999998</v>
      </c>
      <c r="D151" s="98">
        <f t="shared" si="10"/>
        <v>34.362000000000002</v>
      </c>
      <c r="E151" s="141">
        <v>1.02</v>
      </c>
      <c r="F151" s="129" t="s">
        <v>17</v>
      </c>
      <c r="G151" s="100">
        <v>132000</v>
      </c>
      <c r="H151" s="97">
        <v>132400</v>
      </c>
      <c r="I151" s="99">
        <v>39800</v>
      </c>
      <c r="J151" s="101">
        <f t="shared" si="12"/>
        <v>148000</v>
      </c>
      <c r="K151" s="97">
        <f t="shared" si="11"/>
        <v>148999</v>
      </c>
      <c r="L151" s="102">
        <v>1077.5</v>
      </c>
    </row>
    <row r="152" spans="1:12" x14ac:dyDescent="0.4">
      <c r="A152" s="3" t="s">
        <v>287</v>
      </c>
      <c r="B152" s="139">
        <v>34.07</v>
      </c>
      <c r="C152" s="97">
        <v>0.29199999999999998</v>
      </c>
      <c r="D152" s="98">
        <f t="shared" si="10"/>
        <v>34.362000000000002</v>
      </c>
      <c r="E152" s="141">
        <v>1.5500000000000003</v>
      </c>
      <c r="F152" s="129" t="s">
        <v>17</v>
      </c>
      <c r="G152" s="100">
        <v>132500</v>
      </c>
      <c r="H152" s="97">
        <v>132900</v>
      </c>
      <c r="I152" s="99">
        <v>39900</v>
      </c>
      <c r="J152" s="101">
        <f t="shared" si="12"/>
        <v>149000</v>
      </c>
      <c r="K152" s="97">
        <f t="shared" si="11"/>
        <v>149999</v>
      </c>
      <c r="L152" s="102">
        <v>1047.5</v>
      </c>
    </row>
    <row r="153" spans="1:12" x14ac:dyDescent="0.4">
      <c r="A153" s="3" t="s">
        <v>288</v>
      </c>
      <c r="B153" s="139">
        <v>30.11</v>
      </c>
      <c r="C153" s="97">
        <v>0.29199999999999998</v>
      </c>
      <c r="D153" s="98">
        <f t="shared" si="10"/>
        <v>30.402000000000001</v>
      </c>
      <c r="E153" s="141">
        <v>0.86</v>
      </c>
      <c r="F153" s="129" t="s">
        <v>17</v>
      </c>
      <c r="G153" s="100">
        <v>133000</v>
      </c>
      <c r="H153" s="97">
        <v>133400</v>
      </c>
      <c r="I153" s="99">
        <v>40000</v>
      </c>
      <c r="J153" s="101">
        <f t="shared" si="12"/>
        <v>150000</v>
      </c>
      <c r="K153" s="97">
        <f t="shared" si="11"/>
        <v>150999</v>
      </c>
      <c r="L153" s="102">
        <v>1017.5</v>
      </c>
    </row>
    <row r="154" spans="1:12" x14ac:dyDescent="0.4">
      <c r="A154" s="3" t="s">
        <v>289</v>
      </c>
      <c r="B154" s="139">
        <v>34.549999999999997</v>
      </c>
      <c r="C154" s="97">
        <v>0.29199999999999998</v>
      </c>
      <c r="D154" s="98">
        <f t="shared" si="10"/>
        <v>34.841999999999999</v>
      </c>
      <c r="E154" s="141">
        <v>1.46</v>
      </c>
      <c r="F154" s="129" t="s">
        <v>17</v>
      </c>
      <c r="G154" s="100">
        <v>133500</v>
      </c>
      <c r="H154" s="97">
        <v>133900</v>
      </c>
      <c r="I154" s="99">
        <v>40100</v>
      </c>
      <c r="J154" s="101">
        <f t="shared" si="12"/>
        <v>151000</v>
      </c>
      <c r="K154" s="97">
        <f t="shared" si="11"/>
        <v>151999</v>
      </c>
      <c r="L154" s="102">
        <v>987.5</v>
      </c>
    </row>
    <row r="155" spans="1:12" x14ac:dyDescent="0.4">
      <c r="A155" s="3" t="s">
        <v>290</v>
      </c>
      <c r="B155" s="139">
        <v>33.54</v>
      </c>
      <c r="C155" s="97">
        <v>0.29199999999999998</v>
      </c>
      <c r="D155" s="98">
        <f t="shared" si="10"/>
        <v>33.832000000000001</v>
      </c>
      <c r="E155" s="141">
        <v>1.39</v>
      </c>
      <c r="F155" s="129" t="s">
        <v>17</v>
      </c>
      <c r="G155" s="100">
        <v>134000</v>
      </c>
      <c r="H155" s="97">
        <v>134400</v>
      </c>
      <c r="I155" s="99">
        <v>40200</v>
      </c>
      <c r="J155" s="101">
        <f t="shared" si="12"/>
        <v>152000</v>
      </c>
      <c r="K155" s="97">
        <f t="shared" si="11"/>
        <v>152999</v>
      </c>
      <c r="L155" s="102">
        <v>957.5</v>
      </c>
    </row>
    <row r="156" spans="1:12" x14ac:dyDescent="0.4">
      <c r="A156" s="3" t="s">
        <v>291</v>
      </c>
      <c r="B156" s="139">
        <v>34.020000000000003</v>
      </c>
      <c r="C156" s="97">
        <v>0.29199999999999998</v>
      </c>
      <c r="D156" s="98">
        <f t="shared" si="10"/>
        <v>34.312000000000005</v>
      </c>
      <c r="E156" s="141">
        <v>1.2749999999999999</v>
      </c>
      <c r="F156" s="129" t="s">
        <v>16</v>
      </c>
      <c r="G156" s="100">
        <v>134500</v>
      </c>
      <c r="H156" s="97">
        <v>134900</v>
      </c>
      <c r="I156" s="99">
        <v>40300</v>
      </c>
      <c r="J156" s="101">
        <f t="shared" si="12"/>
        <v>153000</v>
      </c>
      <c r="K156" s="97">
        <f t="shared" si="11"/>
        <v>153999</v>
      </c>
      <c r="L156" s="102">
        <v>927.5</v>
      </c>
    </row>
    <row r="157" spans="1:12" x14ac:dyDescent="0.4">
      <c r="A157" s="3" t="s">
        <v>292</v>
      </c>
      <c r="B157" s="139">
        <v>35.1</v>
      </c>
      <c r="C157" s="97">
        <v>0.29199999999999998</v>
      </c>
      <c r="D157" s="98">
        <f t="shared" si="10"/>
        <v>35.392000000000003</v>
      </c>
      <c r="E157" s="141">
        <v>1.2</v>
      </c>
      <c r="F157" s="129" t="s">
        <v>16</v>
      </c>
      <c r="G157" s="100">
        <v>135000</v>
      </c>
      <c r="H157" s="97">
        <v>135400</v>
      </c>
      <c r="I157" s="99">
        <v>40400</v>
      </c>
      <c r="J157" s="101">
        <f t="shared" si="12"/>
        <v>154000</v>
      </c>
      <c r="K157" s="97">
        <f t="shared" si="11"/>
        <v>154999</v>
      </c>
      <c r="L157" s="102">
        <v>897.5</v>
      </c>
    </row>
    <row r="158" spans="1:12" x14ac:dyDescent="0.4">
      <c r="A158" s="3" t="s">
        <v>293</v>
      </c>
      <c r="B158" s="139">
        <v>33.299999999999997</v>
      </c>
      <c r="C158" s="97">
        <v>0.29199999999999998</v>
      </c>
      <c r="D158" s="98">
        <f t="shared" si="10"/>
        <v>33.591999999999999</v>
      </c>
      <c r="E158" s="141">
        <v>1.1899999999999997</v>
      </c>
      <c r="F158" s="129" t="s">
        <v>17</v>
      </c>
      <c r="G158" s="100">
        <v>135500</v>
      </c>
      <c r="H158" s="97">
        <v>135900</v>
      </c>
      <c r="I158" s="99">
        <v>40500</v>
      </c>
      <c r="J158" s="101">
        <f t="shared" si="12"/>
        <v>155000</v>
      </c>
      <c r="K158" s="97">
        <f t="shared" si="11"/>
        <v>155999</v>
      </c>
      <c r="L158" s="102">
        <v>867.5</v>
      </c>
    </row>
    <row r="159" spans="1:12" x14ac:dyDescent="0.4">
      <c r="A159" s="3" t="s">
        <v>294</v>
      </c>
      <c r="B159" s="139">
        <v>32.049999999999997</v>
      </c>
      <c r="C159" s="97">
        <v>0.29199999999999998</v>
      </c>
      <c r="D159" s="98">
        <f t="shared" si="10"/>
        <v>32.341999999999999</v>
      </c>
      <c r="E159" s="141">
        <v>1.1135294117647057</v>
      </c>
      <c r="F159" s="129" t="s">
        <v>17</v>
      </c>
      <c r="G159" s="100">
        <v>136000</v>
      </c>
      <c r="H159" s="97">
        <v>136400</v>
      </c>
      <c r="I159" s="99">
        <v>40600</v>
      </c>
      <c r="J159" s="101">
        <f t="shared" si="12"/>
        <v>156000</v>
      </c>
      <c r="K159" s="97">
        <f t="shared" si="11"/>
        <v>156999</v>
      </c>
      <c r="L159" s="102">
        <v>837.5</v>
      </c>
    </row>
    <row r="160" spans="1:12" x14ac:dyDescent="0.4">
      <c r="A160" s="3" t="s">
        <v>295</v>
      </c>
      <c r="B160" s="139">
        <v>35.200000000000003</v>
      </c>
      <c r="C160" s="97">
        <v>0.29199999999999998</v>
      </c>
      <c r="D160" s="98">
        <f t="shared" si="10"/>
        <v>35.492000000000004</v>
      </c>
      <c r="E160" s="141">
        <v>1.1000000000000001</v>
      </c>
      <c r="F160" s="129" t="s">
        <v>16</v>
      </c>
      <c r="G160" s="100">
        <v>136500</v>
      </c>
      <c r="H160" s="97">
        <v>136900</v>
      </c>
      <c r="I160" s="99">
        <v>40700</v>
      </c>
      <c r="J160" s="101">
        <f t="shared" si="12"/>
        <v>157000</v>
      </c>
      <c r="K160" s="97">
        <f t="shared" si="11"/>
        <v>157999</v>
      </c>
      <c r="L160" s="102">
        <v>807.5</v>
      </c>
    </row>
    <row r="161" spans="1:12" x14ac:dyDescent="0.4">
      <c r="A161" s="3" t="s">
        <v>296</v>
      </c>
      <c r="B161" s="139">
        <v>34.19</v>
      </c>
      <c r="C161" s="97">
        <v>0.29199999999999998</v>
      </c>
      <c r="D161" s="98">
        <f t="shared" si="10"/>
        <v>34.481999999999999</v>
      </c>
      <c r="E161" s="141">
        <v>1.17</v>
      </c>
      <c r="F161" s="129" t="s">
        <v>17</v>
      </c>
      <c r="G161" s="100">
        <v>137000</v>
      </c>
      <c r="H161" s="97">
        <v>137400</v>
      </c>
      <c r="I161" s="99">
        <v>40800</v>
      </c>
      <c r="J161" s="101">
        <f t="shared" si="12"/>
        <v>158000</v>
      </c>
      <c r="K161" s="97">
        <f t="shared" si="11"/>
        <v>158999</v>
      </c>
      <c r="L161" s="102">
        <v>777.5</v>
      </c>
    </row>
    <row r="162" spans="1:12" x14ac:dyDescent="0.4">
      <c r="A162" s="3" t="s">
        <v>297</v>
      </c>
      <c r="B162" s="139">
        <v>32.299999999999997</v>
      </c>
      <c r="C162" s="97">
        <v>0.29199999999999998</v>
      </c>
      <c r="D162" s="98">
        <f t="shared" si="10"/>
        <v>32.591999999999999</v>
      </c>
      <c r="E162" s="141">
        <v>1.08</v>
      </c>
      <c r="F162" s="129" t="s">
        <v>17</v>
      </c>
      <c r="G162" s="100">
        <v>137500</v>
      </c>
      <c r="H162" s="97">
        <v>137900</v>
      </c>
      <c r="I162" s="99">
        <v>40900</v>
      </c>
      <c r="J162" s="101">
        <f t="shared" si="12"/>
        <v>159000</v>
      </c>
      <c r="K162" s="97">
        <f t="shared" si="11"/>
        <v>159999</v>
      </c>
      <c r="L162" s="102">
        <v>747.5</v>
      </c>
    </row>
    <row r="163" spans="1:12" x14ac:dyDescent="0.4">
      <c r="A163" s="3" t="s">
        <v>298</v>
      </c>
      <c r="B163" s="139">
        <v>32.25</v>
      </c>
      <c r="C163" s="97">
        <v>0.29199999999999998</v>
      </c>
      <c r="D163" s="98">
        <f t="shared" si="10"/>
        <v>32.542000000000002</v>
      </c>
      <c r="E163" s="141">
        <v>1.4183333333333332</v>
      </c>
      <c r="F163" s="129" t="s">
        <v>17</v>
      </c>
      <c r="G163" s="100">
        <v>138000</v>
      </c>
      <c r="H163" s="97">
        <v>138400</v>
      </c>
      <c r="I163" s="99">
        <v>41000</v>
      </c>
      <c r="J163" s="101">
        <f t="shared" si="12"/>
        <v>160000</v>
      </c>
      <c r="K163" s="97">
        <f t="shared" si="11"/>
        <v>160999</v>
      </c>
      <c r="L163" s="102">
        <v>717.5</v>
      </c>
    </row>
    <row r="164" spans="1:12" x14ac:dyDescent="0.4">
      <c r="A164" s="3" t="s">
        <v>299</v>
      </c>
      <c r="B164" s="139">
        <v>32.18</v>
      </c>
      <c r="C164" s="97">
        <v>0.29199999999999998</v>
      </c>
      <c r="D164" s="98">
        <f t="shared" si="10"/>
        <v>32.472000000000001</v>
      </c>
      <c r="E164" s="141">
        <v>0.94666666666666666</v>
      </c>
      <c r="F164" s="129" t="s">
        <v>17</v>
      </c>
      <c r="G164" s="100">
        <v>138500</v>
      </c>
      <c r="H164" s="97">
        <v>138900</v>
      </c>
      <c r="I164" s="99">
        <v>41100</v>
      </c>
      <c r="J164" s="101">
        <f t="shared" si="12"/>
        <v>161000</v>
      </c>
      <c r="K164" s="97">
        <f t="shared" si="11"/>
        <v>161999</v>
      </c>
      <c r="L164" s="102">
        <v>687.5</v>
      </c>
    </row>
    <row r="165" spans="1:12" x14ac:dyDescent="0.4">
      <c r="A165" s="3" t="s">
        <v>300</v>
      </c>
      <c r="B165" s="139">
        <v>34.299999999999997</v>
      </c>
      <c r="C165" s="97">
        <v>0.29199999999999998</v>
      </c>
      <c r="D165" s="98">
        <f t="shared" si="10"/>
        <v>34.591999999999999</v>
      </c>
      <c r="E165" s="141">
        <v>0.98571428571428577</v>
      </c>
      <c r="F165" s="129" t="s">
        <v>17</v>
      </c>
      <c r="G165" s="100">
        <v>139000</v>
      </c>
      <c r="H165" s="97">
        <v>139400</v>
      </c>
      <c r="I165" s="99">
        <v>41200</v>
      </c>
      <c r="J165" s="101">
        <f t="shared" si="12"/>
        <v>162000</v>
      </c>
      <c r="K165" s="97">
        <f t="shared" si="11"/>
        <v>162999</v>
      </c>
      <c r="L165" s="102">
        <v>657.5</v>
      </c>
    </row>
    <row r="166" spans="1:12" x14ac:dyDescent="0.4">
      <c r="A166" s="3" t="s">
        <v>301</v>
      </c>
      <c r="B166" s="139">
        <v>34.270000000000003</v>
      </c>
      <c r="C166" s="97">
        <v>0.29199999999999998</v>
      </c>
      <c r="D166" s="98">
        <f t="shared" si="10"/>
        <v>34.562000000000005</v>
      </c>
      <c r="E166" s="141">
        <v>1.21</v>
      </c>
      <c r="F166" s="129" t="s">
        <v>16</v>
      </c>
      <c r="G166" s="100">
        <v>139500</v>
      </c>
      <c r="H166" s="97">
        <v>139900</v>
      </c>
      <c r="I166" s="99">
        <v>41300</v>
      </c>
      <c r="J166" s="101">
        <f t="shared" si="12"/>
        <v>163000</v>
      </c>
      <c r="K166" s="97">
        <f t="shared" si="11"/>
        <v>163999</v>
      </c>
      <c r="L166" s="102">
        <v>627.5</v>
      </c>
    </row>
    <row r="167" spans="1:12" x14ac:dyDescent="0.4">
      <c r="A167" s="3" t="s">
        <v>302</v>
      </c>
      <c r="B167" s="139">
        <v>33.75</v>
      </c>
      <c r="C167" s="97">
        <v>0.29199999999999998</v>
      </c>
      <c r="D167" s="98">
        <f t="shared" si="10"/>
        <v>34.042000000000002</v>
      </c>
      <c r="E167" s="141">
        <v>1.165</v>
      </c>
      <c r="F167" s="129" t="s">
        <v>17</v>
      </c>
      <c r="G167" s="100">
        <v>140000</v>
      </c>
      <c r="H167" s="97">
        <v>140400</v>
      </c>
      <c r="I167" s="99">
        <v>41400</v>
      </c>
      <c r="J167" s="101">
        <f t="shared" si="12"/>
        <v>164000</v>
      </c>
      <c r="K167" s="97">
        <f t="shared" si="11"/>
        <v>164999</v>
      </c>
      <c r="L167" s="102">
        <v>597.5</v>
      </c>
    </row>
    <row r="168" spans="1:12" x14ac:dyDescent="0.4">
      <c r="A168" s="3" t="s">
        <v>303</v>
      </c>
      <c r="B168" s="139">
        <v>34.299999999999997</v>
      </c>
      <c r="C168" s="97">
        <v>0.29199999999999998</v>
      </c>
      <c r="D168" s="98">
        <f t="shared" si="10"/>
        <v>34.591999999999999</v>
      </c>
      <c r="E168" s="141">
        <v>1.38</v>
      </c>
      <c r="F168" s="129" t="s">
        <v>16</v>
      </c>
      <c r="G168" s="100">
        <v>140500</v>
      </c>
      <c r="H168" s="97">
        <v>140900</v>
      </c>
      <c r="I168" s="99">
        <v>41500</v>
      </c>
      <c r="J168" s="101">
        <f t="shared" si="12"/>
        <v>165000</v>
      </c>
      <c r="K168" s="97">
        <f t="shared" si="11"/>
        <v>165999</v>
      </c>
      <c r="L168" s="102">
        <v>567.5</v>
      </c>
    </row>
    <row r="169" spans="1:12" x14ac:dyDescent="0.4">
      <c r="A169" s="3" t="s">
        <v>304</v>
      </c>
      <c r="B169" s="139">
        <v>33.69</v>
      </c>
      <c r="C169" s="97">
        <v>0.29199999999999998</v>
      </c>
      <c r="D169" s="98">
        <f t="shared" si="10"/>
        <v>33.981999999999999</v>
      </c>
      <c r="E169" s="141">
        <v>1.3</v>
      </c>
      <c r="F169" s="129" t="s">
        <v>17</v>
      </c>
      <c r="G169" s="100">
        <v>141000</v>
      </c>
      <c r="H169" s="97">
        <v>141400</v>
      </c>
      <c r="I169" s="99">
        <v>41600</v>
      </c>
      <c r="J169" s="101">
        <f t="shared" si="12"/>
        <v>166000</v>
      </c>
      <c r="K169" s="97">
        <f t="shared" ref="K169:K202" si="13">J169+999</f>
        <v>166999</v>
      </c>
      <c r="L169" s="102">
        <v>537.5</v>
      </c>
    </row>
    <row r="170" spans="1:12" x14ac:dyDescent="0.4">
      <c r="A170" s="3" t="s">
        <v>305</v>
      </c>
      <c r="B170" s="139">
        <v>33.99</v>
      </c>
      <c r="C170" s="97">
        <v>0.29199999999999998</v>
      </c>
      <c r="D170" s="98">
        <f t="shared" si="10"/>
        <v>34.282000000000004</v>
      </c>
      <c r="E170" s="141">
        <v>1.07</v>
      </c>
      <c r="F170" s="129" t="s">
        <v>17</v>
      </c>
      <c r="G170" s="100">
        <v>141500</v>
      </c>
      <c r="H170" s="97">
        <v>141900</v>
      </c>
      <c r="I170" s="99">
        <v>41700</v>
      </c>
      <c r="J170" s="101">
        <f t="shared" si="12"/>
        <v>167000</v>
      </c>
      <c r="K170" s="97">
        <f t="shared" si="13"/>
        <v>167999</v>
      </c>
      <c r="L170" s="102">
        <v>507.5</v>
      </c>
    </row>
    <row r="171" spans="1:12" x14ac:dyDescent="0.4">
      <c r="A171" s="3" t="s">
        <v>306</v>
      </c>
      <c r="B171" s="139">
        <v>34.21</v>
      </c>
      <c r="C171" s="97">
        <v>0.29199999999999998</v>
      </c>
      <c r="D171" s="98">
        <f t="shared" si="10"/>
        <v>34.502000000000002</v>
      </c>
      <c r="E171" s="141">
        <v>1.2333333333333334</v>
      </c>
      <c r="F171" s="129" t="s">
        <v>17</v>
      </c>
      <c r="G171" s="100">
        <v>142000</v>
      </c>
      <c r="H171" s="97">
        <v>142400</v>
      </c>
      <c r="I171" s="99">
        <v>41800</v>
      </c>
      <c r="J171" s="101">
        <f t="shared" si="12"/>
        <v>168000</v>
      </c>
      <c r="K171" s="97">
        <f t="shared" si="13"/>
        <v>168999</v>
      </c>
      <c r="L171" s="102">
        <v>477.5</v>
      </c>
    </row>
    <row r="172" spans="1:12" x14ac:dyDescent="0.4">
      <c r="A172" s="3" t="s">
        <v>307</v>
      </c>
      <c r="B172" s="139">
        <v>33.369999999999997</v>
      </c>
      <c r="C172" s="97">
        <v>0.29199999999999998</v>
      </c>
      <c r="D172" s="98">
        <f t="shared" si="10"/>
        <v>33.661999999999999</v>
      </c>
      <c r="E172" s="141">
        <v>1.21</v>
      </c>
      <c r="F172" s="129" t="s">
        <v>16</v>
      </c>
      <c r="G172" s="100">
        <v>142500</v>
      </c>
      <c r="H172" s="97">
        <v>142900</v>
      </c>
      <c r="I172" s="99">
        <v>41900</v>
      </c>
      <c r="J172" s="101">
        <f t="shared" si="12"/>
        <v>169000</v>
      </c>
      <c r="K172" s="97">
        <f t="shared" si="13"/>
        <v>169999</v>
      </c>
      <c r="L172" s="102">
        <v>447.5</v>
      </c>
    </row>
    <row r="173" spans="1:12" x14ac:dyDescent="0.4">
      <c r="A173" s="3" t="s">
        <v>308</v>
      </c>
      <c r="B173" s="139">
        <v>33.049999999999997</v>
      </c>
      <c r="C173" s="97">
        <v>0.29199999999999998</v>
      </c>
      <c r="D173" s="98">
        <f t="shared" si="10"/>
        <v>33.341999999999999</v>
      </c>
      <c r="E173" s="141">
        <v>1.05</v>
      </c>
      <c r="F173" s="129" t="s">
        <v>17</v>
      </c>
      <c r="G173" s="100">
        <v>143000</v>
      </c>
      <c r="H173" s="97">
        <v>143400</v>
      </c>
      <c r="I173" s="99">
        <v>42000</v>
      </c>
      <c r="J173" s="101">
        <f t="shared" si="12"/>
        <v>170000</v>
      </c>
      <c r="K173" s="97">
        <f t="shared" si="13"/>
        <v>170999</v>
      </c>
      <c r="L173" s="102">
        <v>417.5</v>
      </c>
    </row>
    <row r="174" spans="1:12" x14ac:dyDescent="0.4">
      <c r="A174" s="3" t="s">
        <v>309</v>
      </c>
      <c r="B174" s="139">
        <v>34.74</v>
      </c>
      <c r="C174" s="97">
        <v>0.29199999999999998</v>
      </c>
      <c r="D174" s="98">
        <f t="shared" si="10"/>
        <v>35.032000000000004</v>
      </c>
      <c r="E174" s="141">
        <v>1.2569999999999999</v>
      </c>
      <c r="F174" s="129" t="s">
        <v>16</v>
      </c>
      <c r="G174" s="100">
        <v>143500</v>
      </c>
      <c r="H174" s="97">
        <v>143900</v>
      </c>
      <c r="I174" s="99">
        <v>42100</v>
      </c>
      <c r="J174" s="101">
        <f t="shared" si="12"/>
        <v>171000</v>
      </c>
      <c r="K174" s="97">
        <f t="shared" si="13"/>
        <v>171999</v>
      </c>
      <c r="L174" s="102">
        <v>387.5</v>
      </c>
    </row>
    <row r="175" spans="1:12" x14ac:dyDescent="0.4">
      <c r="A175" s="3" t="s">
        <v>310</v>
      </c>
      <c r="B175" s="139">
        <v>31.36</v>
      </c>
      <c r="C175" s="97">
        <v>0.29199999999999998</v>
      </c>
      <c r="D175" s="98">
        <f t="shared" si="10"/>
        <v>31.652000000000001</v>
      </c>
      <c r="E175" s="141">
        <v>1.05</v>
      </c>
      <c r="F175" s="129" t="s">
        <v>17</v>
      </c>
      <c r="G175" s="100">
        <v>144000</v>
      </c>
      <c r="H175" s="97">
        <v>144400</v>
      </c>
      <c r="I175" s="99">
        <v>42200</v>
      </c>
      <c r="J175" s="101">
        <f t="shared" si="12"/>
        <v>172000</v>
      </c>
      <c r="K175" s="97">
        <f t="shared" si="13"/>
        <v>172999</v>
      </c>
      <c r="L175" s="102">
        <v>357.5</v>
      </c>
    </row>
    <row r="176" spans="1:12" x14ac:dyDescent="0.4">
      <c r="A176" s="3" t="s">
        <v>311</v>
      </c>
      <c r="B176" s="139">
        <v>31.99</v>
      </c>
      <c r="C176" s="97">
        <v>0.29199999999999998</v>
      </c>
      <c r="D176" s="98">
        <f t="shared" si="10"/>
        <v>32.281999999999996</v>
      </c>
      <c r="E176" s="141">
        <v>1.2</v>
      </c>
      <c r="F176" s="129" t="s">
        <v>17</v>
      </c>
      <c r="G176" s="100">
        <v>144500</v>
      </c>
      <c r="H176" s="97">
        <v>144900</v>
      </c>
      <c r="I176" s="99">
        <v>42300</v>
      </c>
      <c r="J176" s="101">
        <f t="shared" si="12"/>
        <v>173000</v>
      </c>
      <c r="K176" s="97">
        <f t="shared" si="13"/>
        <v>173999</v>
      </c>
      <c r="L176" s="102">
        <v>327.5</v>
      </c>
    </row>
    <row r="177" spans="1:12" x14ac:dyDescent="0.4">
      <c r="A177" s="3" t="s">
        <v>312</v>
      </c>
      <c r="B177" s="139">
        <v>33.590000000000003</v>
      </c>
      <c r="C177" s="97">
        <v>0.29199999999999998</v>
      </c>
      <c r="D177" s="98">
        <f t="shared" si="10"/>
        <v>33.882000000000005</v>
      </c>
      <c r="E177" s="141">
        <v>1.0066666666666666</v>
      </c>
      <c r="F177" s="129" t="s">
        <v>16</v>
      </c>
      <c r="G177" s="100">
        <v>145000</v>
      </c>
      <c r="H177" s="97">
        <v>145400</v>
      </c>
      <c r="I177" s="99">
        <v>42400</v>
      </c>
      <c r="J177" s="101">
        <f t="shared" si="12"/>
        <v>174000</v>
      </c>
      <c r="K177" s="97">
        <f t="shared" si="13"/>
        <v>174999</v>
      </c>
      <c r="L177" s="102">
        <v>297.5</v>
      </c>
    </row>
    <row r="178" spans="1:12" x14ac:dyDescent="0.4">
      <c r="A178" s="3" t="s">
        <v>313</v>
      </c>
      <c r="B178" s="139">
        <v>34.92</v>
      </c>
      <c r="C178" s="97">
        <v>0.29199999999999998</v>
      </c>
      <c r="D178" s="98">
        <f t="shared" si="10"/>
        <v>35.212000000000003</v>
      </c>
      <c r="E178" s="141">
        <v>1.5</v>
      </c>
      <c r="F178" s="129" t="s">
        <v>16</v>
      </c>
      <c r="G178" s="100">
        <v>145500</v>
      </c>
      <c r="H178" s="97">
        <v>145900</v>
      </c>
      <c r="I178" s="99">
        <v>42500</v>
      </c>
      <c r="J178" s="101">
        <f t="shared" si="12"/>
        <v>175000</v>
      </c>
      <c r="K178" s="97">
        <f t="shared" si="13"/>
        <v>175999</v>
      </c>
      <c r="L178" s="102">
        <v>267.5</v>
      </c>
    </row>
    <row r="179" spans="1:12" x14ac:dyDescent="0.4">
      <c r="A179" s="3" t="s">
        <v>314</v>
      </c>
      <c r="B179" s="139">
        <v>35</v>
      </c>
      <c r="C179" s="97">
        <v>0.29199999999999998</v>
      </c>
      <c r="D179" s="98">
        <f t="shared" si="10"/>
        <v>35.292000000000002</v>
      </c>
      <c r="E179" s="141">
        <v>1.17</v>
      </c>
      <c r="F179" s="129" t="s">
        <v>16</v>
      </c>
      <c r="G179" s="100">
        <v>146000</v>
      </c>
      <c r="H179" s="97">
        <v>146400</v>
      </c>
      <c r="I179" s="99">
        <v>42600</v>
      </c>
      <c r="J179" s="101">
        <f t="shared" si="12"/>
        <v>176000</v>
      </c>
      <c r="K179" s="97">
        <f t="shared" si="13"/>
        <v>176999</v>
      </c>
      <c r="L179" s="102">
        <v>237.5</v>
      </c>
    </row>
    <row r="180" spans="1:12" x14ac:dyDescent="0.4">
      <c r="A180" s="3" t="s">
        <v>315</v>
      </c>
      <c r="B180" s="139">
        <v>33.68</v>
      </c>
      <c r="C180" s="97">
        <v>0.29199999999999998</v>
      </c>
      <c r="D180" s="98">
        <f t="shared" si="10"/>
        <v>33.972000000000001</v>
      </c>
      <c r="E180" s="141">
        <v>1.1200000000000001</v>
      </c>
      <c r="F180" s="129" t="s">
        <v>17</v>
      </c>
      <c r="G180" s="100">
        <v>146500</v>
      </c>
      <c r="H180" s="97">
        <v>146900</v>
      </c>
      <c r="I180" s="99">
        <v>42700</v>
      </c>
      <c r="J180" s="101">
        <f t="shared" si="12"/>
        <v>177000</v>
      </c>
      <c r="K180" s="97">
        <f t="shared" si="13"/>
        <v>177999</v>
      </c>
      <c r="L180" s="102">
        <v>207.5</v>
      </c>
    </row>
    <row r="181" spans="1:12" x14ac:dyDescent="0.4">
      <c r="A181" s="3" t="s">
        <v>316</v>
      </c>
      <c r="B181" s="139">
        <v>33.799999999999997</v>
      </c>
      <c r="C181" s="97">
        <v>0.29199999999999998</v>
      </c>
      <c r="D181" s="98">
        <f t="shared" si="10"/>
        <v>34.091999999999999</v>
      </c>
      <c r="E181" s="141">
        <v>1.32</v>
      </c>
      <c r="F181" s="129" t="s">
        <v>16</v>
      </c>
      <c r="G181" s="100">
        <v>147000</v>
      </c>
      <c r="H181" s="97">
        <v>147400</v>
      </c>
      <c r="I181" s="99">
        <v>42800</v>
      </c>
      <c r="J181" s="101">
        <f t="shared" si="12"/>
        <v>178000</v>
      </c>
      <c r="K181" s="97">
        <f t="shared" si="13"/>
        <v>178999</v>
      </c>
      <c r="L181" s="102">
        <v>177.5</v>
      </c>
    </row>
    <row r="182" spans="1:12" x14ac:dyDescent="0.4">
      <c r="A182" s="3" t="s">
        <v>317</v>
      </c>
      <c r="B182" s="139">
        <v>33.19</v>
      </c>
      <c r="C182" s="97">
        <v>0.29199999999999998</v>
      </c>
      <c r="D182" s="98">
        <f t="shared" si="10"/>
        <v>33.481999999999999</v>
      </c>
      <c r="E182" s="141">
        <v>1.214</v>
      </c>
      <c r="F182" s="129" t="s">
        <v>17</v>
      </c>
      <c r="G182" s="100">
        <v>147500</v>
      </c>
      <c r="H182" s="97">
        <v>147900</v>
      </c>
      <c r="I182" s="99">
        <v>42900</v>
      </c>
      <c r="J182" s="101">
        <f t="shared" si="12"/>
        <v>179000</v>
      </c>
      <c r="K182" s="97">
        <f t="shared" si="13"/>
        <v>179999</v>
      </c>
      <c r="L182" s="102">
        <v>147.5</v>
      </c>
    </row>
    <row r="183" spans="1:12" x14ac:dyDescent="0.4">
      <c r="A183" s="3" t="s">
        <v>318</v>
      </c>
      <c r="B183" s="139">
        <v>32</v>
      </c>
      <c r="C183" s="97">
        <v>0.29199999999999998</v>
      </c>
      <c r="D183" s="98">
        <f t="shared" si="10"/>
        <v>32.292000000000002</v>
      </c>
      <c r="E183" s="141">
        <v>0.84899999999999998</v>
      </c>
      <c r="F183" s="129" t="s">
        <v>17</v>
      </c>
      <c r="G183" s="100">
        <v>148000</v>
      </c>
      <c r="H183" s="97">
        <v>148400</v>
      </c>
      <c r="I183" s="99">
        <v>43000</v>
      </c>
      <c r="J183" s="101">
        <f t="shared" si="12"/>
        <v>180000</v>
      </c>
      <c r="K183" s="97">
        <f t="shared" si="13"/>
        <v>180999</v>
      </c>
      <c r="L183" s="102">
        <v>117.5</v>
      </c>
    </row>
    <row r="184" spans="1:12" x14ac:dyDescent="0.4">
      <c r="A184" s="3" t="s">
        <v>319</v>
      </c>
      <c r="B184" s="139">
        <v>33.119999999999997</v>
      </c>
      <c r="C184" s="97">
        <v>0.29199999999999998</v>
      </c>
      <c r="D184" s="98">
        <f t="shared" si="10"/>
        <v>33.411999999999999</v>
      </c>
      <c r="E184" s="141">
        <v>1.1499999999999999</v>
      </c>
      <c r="F184" s="129" t="s">
        <v>17</v>
      </c>
      <c r="G184" s="100">
        <v>148500</v>
      </c>
      <c r="H184" s="97">
        <v>148900</v>
      </c>
      <c r="I184" s="99">
        <v>43100</v>
      </c>
      <c r="J184" s="101">
        <f t="shared" si="12"/>
        <v>181000</v>
      </c>
      <c r="K184" s="97">
        <f t="shared" si="13"/>
        <v>181999</v>
      </c>
      <c r="L184" s="102">
        <v>87.5</v>
      </c>
    </row>
    <row r="185" spans="1:12" x14ac:dyDescent="0.4">
      <c r="A185" s="3" t="s">
        <v>320</v>
      </c>
      <c r="B185" s="139">
        <v>31.83</v>
      </c>
      <c r="C185" s="97">
        <v>0.29199999999999998</v>
      </c>
      <c r="D185" s="98">
        <f t="shared" si="10"/>
        <v>32.122</v>
      </c>
      <c r="E185" s="141">
        <v>0.96800000000000019</v>
      </c>
      <c r="F185" s="129" t="s">
        <v>17</v>
      </c>
      <c r="G185" s="100">
        <v>149000</v>
      </c>
      <c r="H185" s="97">
        <v>149400</v>
      </c>
      <c r="I185" s="99">
        <v>43200</v>
      </c>
      <c r="J185" s="101">
        <f t="shared" si="12"/>
        <v>182000</v>
      </c>
      <c r="K185" s="97">
        <f t="shared" si="13"/>
        <v>182999</v>
      </c>
      <c r="L185" s="102">
        <v>57.5</v>
      </c>
    </row>
    <row r="186" spans="1:12" x14ac:dyDescent="0.4">
      <c r="A186" s="3" t="s">
        <v>321</v>
      </c>
      <c r="B186" s="139">
        <v>31.69</v>
      </c>
      <c r="C186" s="97">
        <v>0.29199999999999998</v>
      </c>
      <c r="D186" s="98">
        <f t="shared" si="10"/>
        <v>31.982000000000003</v>
      </c>
      <c r="E186" s="141">
        <v>1.3433333333333335</v>
      </c>
      <c r="F186" s="129" t="s">
        <v>17</v>
      </c>
      <c r="G186" s="100">
        <v>149500</v>
      </c>
      <c r="H186" s="97">
        <v>149900</v>
      </c>
      <c r="I186" s="99">
        <v>43300</v>
      </c>
      <c r="J186" s="101">
        <f t="shared" si="12"/>
        <v>183000</v>
      </c>
      <c r="K186" s="97">
        <f t="shared" si="13"/>
        <v>183999</v>
      </c>
      <c r="L186" s="102">
        <v>27.5</v>
      </c>
    </row>
    <row r="187" spans="1:12" x14ac:dyDescent="0.4">
      <c r="A187" s="3" t="s">
        <v>322</v>
      </c>
      <c r="B187" s="139">
        <v>32.1</v>
      </c>
      <c r="C187" s="97">
        <v>0.29199999999999998</v>
      </c>
      <c r="D187" s="98">
        <f t="shared" si="10"/>
        <v>32.392000000000003</v>
      </c>
      <c r="E187" s="141">
        <v>1.1199999999999999</v>
      </c>
      <c r="F187" s="129" t="s">
        <v>17</v>
      </c>
      <c r="G187" s="100">
        <v>150000</v>
      </c>
      <c r="H187" s="97">
        <v>150400</v>
      </c>
      <c r="I187" s="99">
        <v>43400</v>
      </c>
      <c r="J187" s="101">
        <f t="shared" si="12"/>
        <v>184000</v>
      </c>
      <c r="K187" s="97">
        <f t="shared" si="13"/>
        <v>184999</v>
      </c>
      <c r="L187" s="102">
        <v>0</v>
      </c>
    </row>
    <row r="188" spans="1:12" x14ac:dyDescent="0.4">
      <c r="A188" s="3" t="s">
        <v>323</v>
      </c>
      <c r="B188" s="139">
        <v>33.380000000000003</v>
      </c>
      <c r="C188" s="97">
        <v>0.29199999999999998</v>
      </c>
      <c r="D188" s="98">
        <f t="shared" si="10"/>
        <v>33.672000000000004</v>
      </c>
      <c r="E188" s="141">
        <v>1.2649999999999999</v>
      </c>
      <c r="F188" s="129" t="s">
        <v>17</v>
      </c>
      <c r="G188" s="100">
        <v>150500</v>
      </c>
      <c r="H188" s="97">
        <v>150900</v>
      </c>
      <c r="I188" s="99">
        <v>43500</v>
      </c>
      <c r="J188" s="101">
        <f t="shared" si="12"/>
        <v>185000</v>
      </c>
      <c r="K188" s="97">
        <f t="shared" si="13"/>
        <v>185999</v>
      </c>
      <c r="L188" s="102">
        <v>0</v>
      </c>
    </row>
    <row r="189" spans="1:12" x14ac:dyDescent="0.4">
      <c r="A189" s="3" t="s">
        <v>324</v>
      </c>
      <c r="B189" s="139">
        <v>34.450000000000003</v>
      </c>
      <c r="C189" s="97">
        <v>0.29199999999999998</v>
      </c>
      <c r="D189" s="98">
        <f t="shared" si="10"/>
        <v>34.742000000000004</v>
      </c>
      <c r="E189" s="141">
        <v>1.1488888888888891</v>
      </c>
      <c r="F189" s="129" t="s">
        <v>16</v>
      </c>
      <c r="G189" s="100">
        <v>151000</v>
      </c>
      <c r="H189" s="97">
        <v>151400</v>
      </c>
      <c r="I189" s="99">
        <v>43600</v>
      </c>
      <c r="J189" s="101">
        <f t="shared" si="12"/>
        <v>186000</v>
      </c>
      <c r="K189" s="97">
        <f t="shared" si="13"/>
        <v>186999</v>
      </c>
      <c r="L189" s="102">
        <v>0</v>
      </c>
    </row>
    <row r="190" spans="1:12" x14ac:dyDescent="0.4">
      <c r="A190" s="3" t="s">
        <v>325</v>
      </c>
      <c r="B190" s="139">
        <v>33.340000000000003</v>
      </c>
      <c r="C190" s="97">
        <v>0.29199999999999998</v>
      </c>
      <c r="D190" s="98">
        <f t="shared" si="10"/>
        <v>33.632000000000005</v>
      </c>
      <c r="E190" s="141">
        <v>1.35</v>
      </c>
      <c r="F190" s="129" t="s">
        <v>17</v>
      </c>
      <c r="G190" s="100">
        <v>151500</v>
      </c>
      <c r="H190" s="97">
        <v>151900</v>
      </c>
      <c r="I190" s="99">
        <v>43700</v>
      </c>
      <c r="J190" s="101">
        <f t="shared" si="12"/>
        <v>187000</v>
      </c>
      <c r="K190" s="97">
        <f t="shared" si="13"/>
        <v>187999</v>
      </c>
      <c r="L190" s="102">
        <v>0</v>
      </c>
    </row>
    <row r="191" spans="1:12" x14ac:dyDescent="0.4">
      <c r="A191" s="3" t="s">
        <v>326</v>
      </c>
      <c r="B191" s="139">
        <v>31.6</v>
      </c>
      <c r="C191" s="97">
        <v>0.29199999999999998</v>
      </c>
      <c r="D191" s="98">
        <f t="shared" si="10"/>
        <v>31.892000000000003</v>
      </c>
      <c r="E191" s="141">
        <v>1.2333333333333334</v>
      </c>
      <c r="F191" s="129" t="s">
        <v>17</v>
      </c>
      <c r="G191" s="100">
        <v>152000</v>
      </c>
      <c r="H191" s="97">
        <v>152400</v>
      </c>
      <c r="I191" s="99">
        <v>43800</v>
      </c>
      <c r="J191" s="101">
        <f t="shared" si="12"/>
        <v>188000</v>
      </c>
      <c r="K191" s="97">
        <f t="shared" si="13"/>
        <v>188999</v>
      </c>
      <c r="L191" s="102">
        <v>0</v>
      </c>
    </row>
    <row r="192" spans="1:12" x14ac:dyDescent="0.4">
      <c r="A192" s="3" t="s">
        <v>327</v>
      </c>
      <c r="B192" s="139">
        <v>33.090000000000003</v>
      </c>
      <c r="C192" s="97">
        <v>0.29199999999999998</v>
      </c>
      <c r="D192" s="98">
        <f t="shared" si="10"/>
        <v>33.382000000000005</v>
      </c>
      <c r="E192" s="141">
        <v>1.335</v>
      </c>
      <c r="F192" s="129" t="s">
        <v>17</v>
      </c>
      <c r="G192" s="100">
        <v>152500</v>
      </c>
      <c r="H192" s="97">
        <v>152900</v>
      </c>
      <c r="I192" s="99">
        <v>43900</v>
      </c>
      <c r="J192" s="101">
        <f t="shared" si="12"/>
        <v>189000</v>
      </c>
      <c r="K192" s="97">
        <f t="shared" si="13"/>
        <v>189999</v>
      </c>
      <c r="L192" s="102">
        <v>0</v>
      </c>
    </row>
    <row r="193" spans="1:12" x14ac:dyDescent="0.4">
      <c r="A193" s="3" t="s">
        <v>328</v>
      </c>
      <c r="B193" s="139">
        <v>34.44</v>
      </c>
      <c r="C193" s="97">
        <v>0.29199999999999998</v>
      </c>
      <c r="D193" s="98">
        <f t="shared" si="10"/>
        <v>34.731999999999999</v>
      </c>
      <c r="E193" s="141">
        <v>1.228</v>
      </c>
      <c r="F193" s="129" t="s">
        <v>16</v>
      </c>
      <c r="G193" s="100">
        <v>153000</v>
      </c>
      <c r="H193" s="97">
        <v>153400</v>
      </c>
      <c r="I193" s="99">
        <v>44000</v>
      </c>
      <c r="J193" s="101">
        <f t="shared" si="12"/>
        <v>190000</v>
      </c>
      <c r="K193" s="97">
        <f t="shared" si="13"/>
        <v>190999</v>
      </c>
      <c r="L193" s="102">
        <v>0</v>
      </c>
    </row>
    <row r="194" spans="1:12" x14ac:dyDescent="0.4">
      <c r="A194" s="3" t="s">
        <v>329</v>
      </c>
      <c r="B194" s="139">
        <v>34.68</v>
      </c>
      <c r="C194" s="97">
        <v>0.29199999999999998</v>
      </c>
      <c r="D194" s="98">
        <f t="shared" si="10"/>
        <v>34.972000000000001</v>
      </c>
      <c r="E194" s="141">
        <v>1.47</v>
      </c>
      <c r="F194" s="129" t="s">
        <v>16</v>
      </c>
      <c r="G194" s="100">
        <v>153500</v>
      </c>
      <c r="H194" s="97">
        <v>153900</v>
      </c>
      <c r="I194" s="99">
        <v>44100</v>
      </c>
      <c r="J194" s="101">
        <f t="shared" si="12"/>
        <v>191000</v>
      </c>
      <c r="K194" s="97">
        <f t="shared" si="13"/>
        <v>191999</v>
      </c>
      <c r="L194" s="102">
        <v>0</v>
      </c>
    </row>
    <row r="195" spans="1:12" x14ac:dyDescent="0.4">
      <c r="A195" s="3" t="s">
        <v>330</v>
      </c>
      <c r="B195" s="139">
        <v>30.45</v>
      </c>
      <c r="C195" s="97">
        <v>0.29199999999999998</v>
      </c>
      <c r="D195" s="98">
        <f t="shared" si="10"/>
        <v>30.742000000000001</v>
      </c>
      <c r="E195" s="141">
        <v>0.8</v>
      </c>
      <c r="F195" s="129" t="s">
        <v>17</v>
      </c>
      <c r="G195" s="100">
        <v>154000</v>
      </c>
      <c r="H195" s="97">
        <v>154400</v>
      </c>
      <c r="I195" s="99">
        <v>44200</v>
      </c>
      <c r="J195" s="101">
        <f t="shared" si="12"/>
        <v>192000</v>
      </c>
      <c r="K195" s="97">
        <f t="shared" si="13"/>
        <v>192999</v>
      </c>
      <c r="L195" s="102">
        <v>0</v>
      </c>
    </row>
    <row r="196" spans="1:12" x14ac:dyDescent="0.4">
      <c r="A196" s="3" t="s">
        <v>331</v>
      </c>
      <c r="B196" s="139">
        <v>29.7</v>
      </c>
      <c r="C196" s="97">
        <v>0.29199999999999998</v>
      </c>
      <c r="D196" s="98">
        <f t="shared" ref="D196:D259" si="14">B196+C196</f>
        <v>29.992000000000001</v>
      </c>
      <c r="E196" s="141">
        <v>0.69</v>
      </c>
      <c r="F196" s="129" t="s">
        <v>17</v>
      </c>
      <c r="G196" s="100">
        <v>154500</v>
      </c>
      <c r="H196" s="97">
        <v>154900</v>
      </c>
      <c r="I196" s="99">
        <v>44300</v>
      </c>
      <c r="J196" s="101">
        <f t="shared" si="12"/>
        <v>193000</v>
      </c>
      <c r="K196" s="97">
        <f t="shared" si="13"/>
        <v>193999</v>
      </c>
      <c r="L196" s="102">
        <v>0</v>
      </c>
    </row>
    <row r="197" spans="1:12" x14ac:dyDescent="0.4">
      <c r="A197" s="3" t="s">
        <v>332</v>
      </c>
      <c r="B197" s="139">
        <v>35.450000000000003</v>
      </c>
      <c r="C197" s="97">
        <v>0.29199999999999998</v>
      </c>
      <c r="D197" s="98">
        <f t="shared" si="14"/>
        <v>35.742000000000004</v>
      </c>
      <c r="E197" s="141">
        <v>1.35</v>
      </c>
      <c r="F197" s="129" t="s">
        <v>16</v>
      </c>
      <c r="G197" s="100">
        <v>155000</v>
      </c>
      <c r="H197" s="97">
        <v>155400</v>
      </c>
      <c r="I197" s="99">
        <v>44400</v>
      </c>
      <c r="J197" s="101">
        <f t="shared" ref="J197:J203" si="15">J196+1000</f>
        <v>194000</v>
      </c>
      <c r="K197" s="97">
        <f t="shared" si="13"/>
        <v>194999</v>
      </c>
      <c r="L197" s="102">
        <v>0</v>
      </c>
    </row>
    <row r="198" spans="1:12" x14ac:dyDescent="0.4">
      <c r="A198" s="3" t="s">
        <v>333</v>
      </c>
      <c r="B198" s="139">
        <v>33.47</v>
      </c>
      <c r="C198" s="97">
        <v>0.29199999999999998</v>
      </c>
      <c r="D198" s="98">
        <f t="shared" si="14"/>
        <v>33.762</v>
      </c>
      <c r="E198" s="141">
        <v>1.33</v>
      </c>
      <c r="F198" s="129" t="s">
        <v>17</v>
      </c>
      <c r="G198" s="100">
        <v>155500</v>
      </c>
      <c r="H198" s="97">
        <v>155900</v>
      </c>
      <c r="I198" s="99">
        <v>44500</v>
      </c>
      <c r="J198" s="101">
        <f t="shared" si="15"/>
        <v>195000</v>
      </c>
      <c r="K198" s="97">
        <f t="shared" si="13"/>
        <v>195999</v>
      </c>
      <c r="L198" s="102">
        <v>0</v>
      </c>
    </row>
    <row r="199" spans="1:12" x14ac:dyDescent="0.4">
      <c r="A199" s="3" t="s">
        <v>334</v>
      </c>
      <c r="B199" s="139">
        <v>30.12</v>
      </c>
      <c r="C199" s="97">
        <v>0.29199999999999998</v>
      </c>
      <c r="D199" s="98">
        <f t="shared" si="14"/>
        <v>30.412000000000003</v>
      </c>
      <c r="E199" s="141">
        <v>1.03</v>
      </c>
      <c r="F199" s="129" t="s">
        <v>17</v>
      </c>
      <c r="G199" s="100">
        <v>156000</v>
      </c>
      <c r="H199" s="97">
        <v>156400</v>
      </c>
      <c r="I199" s="99">
        <v>44600</v>
      </c>
      <c r="J199" s="101">
        <f t="shared" si="15"/>
        <v>196000</v>
      </c>
      <c r="K199" s="97">
        <f t="shared" si="13"/>
        <v>196999</v>
      </c>
      <c r="L199" s="102">
        <v>0</v>
      </c>
    </row>
    <row r="200" spans="1:12" x14ac:dyDescent="0.4">
      <c r="A200" s="3" t="s">
        <v>335</v>
      </c>
      <c r="B200" s="139">
        <v>33.119999999999997</v>
      </c>
      <c r="C200" s="97">
        <v>0.29199999999999998</v>
      </c>
      <c r="D200" s="98">
        <f t="shared" si="14"/>
        <v>33.411999999999999</v>
      </c>
      <c r="E200" s="141">
        <v>1.2</v>
      </c>
      <c r="F200" s="129" t="s">
        <v>17</v>
      </c>
      <c r="G200" s="100">
        <v>156500</v>
      </c>
      <c r="H200" s="97">
        <v>156900</v>
      </c>
      <c r="I200" s="99">
        <v>44700</v>
      </c>
      <c r="J200" s="101">
        <f t="shared" si="15"/>
        <v>197000</v>
      </c>
      <c r="K200" s="97">
        <f t="shared" si="13"/>
        <v>197999</v>
      </c>
      <c r="L200" s="102">
        <v>0</v>
      </c>
    </row>
    <row r="201" spans="1:12" x14ac:dyDescent="0.4">
      <c r="A201" s="3" t="s">
        <v>336</v>
      </c>
      <c r="B201" s="139">
        <v>30.55</v>
      </c>
      <c r="C201" s="97">
        <v>0.29199999999999998</v>
      </c>
      <c r="D201" s="98">
        <f t="shared" si="14"/>
        <v>30.842000000000002</v>
      </c>
      <c r="E201" s="141">
        <v>0.89185185185185201</v>
      </c>
      <c r="F201" s="129" t="s">
        <v>17</v>
      </c>
      <c r="G201" s="100">
        <v>157000</v>
      </c>
      <c r="H201" s="97">
        <v>157400</v>
      </c>
      <c r="I201" s="99">
        <v>44800</v>
      </c>
      <c r="J201" s="101">
        <f t="shared" si="15"/>
        <v>198000</v>
      </c>
      <c r="K201" s="97">
        <f t="shared" si="13"/>
        <v>198999</v>
      </c>
      <c r="L201" s="102">
        <v>0</v>
      </c>
    </row>
    <row r="202" spans="1:12" x14ac:dyDescent="0.4">
      <c r="A202" s="3" t="s">
        <v>337</v>
      </c>
      <c r="B202" s="139">
        <v>34.979999999999997</v>
      </c>
      <c r="C202" s="97">
        <v>0.29199999999999998</v>
      </c>
      <c r="D202" s="98">
        <f t="shared" si="14"/>
        <v>35.271999999999998</v>
      </c>
      <c r="E202" s="141">
        <v>1.335</v>
      </c>
      <c r="F202" s="129" t="s">
        <v>16</v>
      </c>
      <c r="G202" s="100">
        <v>157500</v>
      </c>
      <c r="H202" s="97">
        <v>157900</v>
      </c>
      <c r="I202" s="99">
        <v>44900</v>
      </c>
      <c r="J202" s="101">
        <f t="shared" si="15"/>
        <v>199000</v>
      </c>
      <c r="K202" s="97">
        <f t="shared" si="13"/>
        <v>199999</v>
      </c>
      <c r="L202" s="102">
        <v>0</v>
      </c>
    </row>
    <row r="203" spans="1:12" ht="17.399999999999999" thickBot="1" x14ac:dyDescent="0.45">
      <c r="A203" s="3" t="s">
        <v>338</v>
      </c>
      <c r="B203" s="139">
        <v>34.950000000000003</v>
      </c>
      <c r="C203" s="97">
        <v>0.29199999999999998</v>
      </c>
      <c r="D203" s="98">
        <f t="shared" si="14"/>
        <v>35.242000000000004</v>
      </c>
      <c r="E203" s="141">
        <v>1.375</v>
      </c>
      <c r="F203" s="129" t="s">
        <v>16</v>
      </c>
      <c r="G203" s="100">
        <v>158000</v>
      </c>
      <c r="H203" s="97">
        <v>158400</v>
      </c>
      <c r="I203" s="99">
        <v>45000</v>
      </c>
      <c r="J203" s="103">
        <f t="shared" si="15"/>
        <v>200000</v>
      </c>
      <c r="K203" s="104">
        <f t="shared" ref="K203" si="16">J203+999</f>
        <v>200999</v>
      </c>
      <c r="L203" s="105">
        <v>0</v>
      </c>
    </row>
    <row r="204" spans="1:12" x14ac:dyDescent="0.4">
      <c r="A204" s="3" t="s">
        <v>339</v>
      </c>
      <c r="B204" s="139">
        <v>32.5</v>
      </c>
      <c r="C204" s="97">
        <v>0.29199999999999998</v>
      </c>
      <c r="D204" s="98">
        <f t="shared" si="14"/>
        <v>32.792000000000002</v>
      </c>
      <c r="E204" s="141">
        <v>1.258</v>
      </c>
      <c r="F204" s="129" t="s">
        <v>17</v>
      </c>
      <c r="G204" s="100">
        <v>158500</v>
      </c>
      <c r="H204" s="97">
        <v>158900</v>
      </c>
      <c r="I204" s="99">
        <v>45100</v>
      </c>
      <c r="J204" s="101"/>
      <c r="K204" s="97"/>
      <c r="L204" s="97"/>
    </row>
    <row r="205" spans="1:12" x14ac:dyDescent="0.4">
      <c r="A205" s="3" t="s">
        <v>340</v>
      </c>
      <c r="B205" s="139">
        <v>33.39</v>
      </c>
      <c r="C205" s="97">
        <v>0.29199999999999998</v>
      </c>
      <c r="D205" s="98">
        <f t="shared" si="14"/>
        <v>33.682000000000002</v>
      </c>
      <c r="E205" s="141">
        <v>1.22</v>
      </c>
      <c r="F205" s="129" t="s">
        <v>17</v>
      </c>
      <c r="G205" s="100">
        <v>159000</v>
      </c>
      <c r="H205" s="97">
        <v>159400</v>
      </c>
      <c r="I205" s="99">
        <v>45200</v>
      </c>
      <c r="J205" s="97"/>
      <c r="K205" s="97"/>
      <c r="L205" s="97"/>
    </row>
    <row r="206" spans="1:12" x14ac:dyDescent="0.4">
      <c r="A206" s="3" t="s">
        <v>341</v>
      </c>
      <c r="B206" s="139">
        <v>34.92</v>
      </c>
      <c r="C206" s="97">
        <v>0.29199999999999998</v>
      </c>
      <c r="D206" s="98">
        <f t="shared" si="14"/>
        <v>35.212000000000003</v>
      </c>
      <c r="E206" s="141">
        <v>1.5</v>
      </c>
      <c r="F206" s="129" t="s">
        <v>16</v>
      </c>
      <c r="G206" s="100">
        <v>159500</v>
      </c>
      <c r="H206" s="97">
        <v>159900</v>
      </c>
      <c r="I206" s="99">
        <v>45300</v>
      </c>
      <c r="J206" s="97"/>
      <c r="K206" s="97"/>
      <c r="L206" s="97"/>
    </row>
    <row r="207" spans="1:12" x14ac:dyDescent="0.4">
      <c r="A207" s="3" t="s">
        <v>342</v>
      </c>
      <c r="B207" s="139">
        <v>31.58</v>
      </c>
      <c r="C207" s="97">
        <v>0.29199999999999998</v>
      </c>
      <c r="D207" s="98">
        <f t="shared" si="14"/>
        <v>31.872</v>
      </c>
      <c r="E207" s="141">
        <v>0.72499999999999998</v>
      </c>
      <c r="F207" s="129" t="s">
        <v>17</v>
      </c>
      <c r="G207" s="100">
        <v>160000</v>
      </c>
      <c r="H207" s="97">
        <v>160400</v>
      </c>
      <c r="I207" s="99">
        <v>45400</v>
      </c>
      <c r="J207" s="97"/>
      <c r="K207" s="97"/>
      <c r="L207" s="97"/>
    </row>
    <row r="208" spans="1:12" x14ac:dyDescent="0.4">
      <c r="A208" s="3" t="s">
        <v>343</v>
      </c>
      <c r="B208" s="139">
        <v>33.880000000000003</v>
      </c>
      <c r="C208" s="97">
        <v>0.29199999999999998</v>
      </c>
      <c r="D208" s="98">
        <f t="shared" si="14"/>
        <v>34.172000000000004</v>
      </c>
      <c r="E208" s="141">
        <v>1.34</v>
      </c>
      <c r="F208" s="129" t="s">
        <v>17</v>
      </c>
      <c r="G208" s="100">
        <v>160500</v>
      </c>
      <c r="H208" s="97">
        <v>160900</v>
      </c>
      <c r="I208" s="99">
        <v>45500</v>
      </c>
      <c r="J208" s="97"/>
      <c r="K208" s="97"/>
      <c r="L208" s="97"/>
    </row>
    <row r="209" spans="1:12" x14ac:dyDescent="0.4">
      <c r="A209" s="3" t="s">
        <v>344</v>
      </c>
      <c r="B209" s="139">
        <v>33.75</v>
      </c>
      <c r="C209" s="97">
        <v>0.29199999999999998</v>
      </c>
      <c r="D209" s="98">
        <f t="shared" si="14"/>
        <v>34.042000000000002</v>
      </c>
      <c r="E209" s="141">
        <v>1.3069999999999999</v>
      </c>
      <c r="F209" s="129" t="s">
        <v>16</v>
      </c>
      <c r="G209" s="100">
        <v>161000</v>
      </c>
      <c r="H209" s="97">
        <v>184900</v>
      </c>
      <c r="I209" s="99">
        <v>45600</v>
      </c>
      <c r="J209" s="97"/>
      <c r="K209" s="97"/>
      <c r="L209" s="97"/>
    </row>
    <row r="210" spans="1:12" x14ac:dyDescent="0.4">
      <c r="A210" s="3" t="s">
        <v>345</v>
      </c>
      <c r="B210" s="139">
        <v>33.19</v>
      </c>
      <c r="C210" s="97">
        <v>0.29199999999999998</v>
      </c>
      <c r="D210" s="98">
        <f t="shared" si="14"/>
        <v>33.481999999999999</v>
      </c>
      <c r="E210" s="141">
        <v>1.18</v>
      </c>
      <c r="F210" s="129" t="s">
        <v>17</v>
      </c>
      <c r="G210" s="100">
        <v>185000</v>
      </c>
      <c r="H210" s="97">
        <v>185900</v>
      </c>
      <c r="I210" s="99">
        <v>45500</v>
      </c>
      <c r="J210" s="97"/>
      <c r="K210" s="97"/>
      <c r="L210" s="97"/>
    </row>
    <row r="211" spans="1:12" x14ac:dyDescent="0.4">
      <c r="A211" s="3" t="s">
        <v>346</v>
      </c>
      <c r="B211" s="139">
        <v>31.92</v>
      </c>
      <c r="C211" s="97">
        <v>0.29199999999999998</v>
      </c>
      <c r="D211" s="98">
        <f t="shared" si="14"/>
        <v>32.212000000000003</v>
      </c>
      <c r="E211" s="141">
        <v>1.31</v>
      </c>
      <c r="F211" s="129" t="s">
        <v>17</v>
      </c>
      <c r="G211" s="100">
        <v>186000</v>
      </c>
      <c r="H211" s="97">
        <v>186900</v>
      </c>
      <c r="I211" s="99">
        <v>45400</v>
      </c>
      <c r="J211" s="97"/>
      <c r="K211" s="97"/>
      <c r="L211" s="97"/>
    </row>
    <row r="212" spans="1:12" x14ac:dyDescent="0.4">
      <c r="A212" s="3" t="s">
        <v>347</v>
      </c>
      <c r="B212" s="139">
        <v>31.42</v>
      </c>
      <c r="C212" s="97">
        <v>0.29199999999999998</v>
      </c>
      <c r="D212" s="98">
        <f t="shared" si="14"/>
        <v>31.712000000000003</v>
      </c>
      <c r="E212" s="141">
        <v>0.95</v>
      </c>
      <c r="F212" s="129" t="s">
        <v>17</v>
      </c>
      <c r="G212" s="100">
        <v>187000</v>
      </c>
      <c r="H212" s="97">
        <v>187900</v>
      </c>
      <c r="I212" s="99">
        <v>45300</v>
      </c>
      <c r="J212" s="97"/>
      <c r="K212" s="97"/>
      <c r="L212" s="97"/>
    </row>
    <row r="213" spans="1:12" x14ac:dyDescent="0.4">
      <c r="A213" s="3" t="s">
        <v>348</v>
      </c>
      <c r="B213" s="139">
        <v>33.53</v>
      </c>
      <c r="C213" s="97">
        <v>0.29199999999999998</v>
      </c>
      <c r="D213" s="98">
        <f t="shared" si="14"/>
        <v>33.822000000000003</v>
      </c>
      <c r="E213" s="141">
        <v>1.47</v>
      </c>
      <c r="F213" s="129" t="s">
        <v>17</v>
      </c>
      <c r="G213" s="100">
        <v>188000</v>
      </c>
      <c r="H213" s="97">
        <v>188900</v>
      </c>
      <c r="I213" s="99">
        <v>45200</v>
      </c>
      <c r="J213" s="97"/>
      <c r="K213" s="97"/>
      <c r="L213" s="97"/>
    </row>
    <row r="214" spans="1:12" x14ac:dyDescent="0.4">
      <c r="A214" s="3" t="s">
        <v>349</v>
      </c>
      <c r="B214" s="139">
        <v>33.799999999999997</v>
      </c>
      <c r="C214" s="97">
        <v>0.29199999999999998</v>
      </c>
      <c r="D214" s="98">
        <f t="shared" si="14"/>
        <v>34.091999999999999</v>
      </c>
      <c r="E214" s="141">
        <v>1.2849999999999999</v>
      </c>
      <c r="F214" s="129" t="s">
        <v>16</v>
      </c>
      <c r="G214" s="100">
        <v>189000</v>
      </c>
      <c r="H214" s="97">
        <v>189900</v>
      </c>
      <c r="I214" s="99">
        <v>45100</v>
      </c>
      <c r="J214" s="97"/>
      <c r="K214" s="97"/>
      <c r="L214" s="97"/>
    </row>
    <row r="215" spans="1:12" x14ac:dyDescent="0.4">
      <c r="A215" s="3" t="s">
        <v>350</v>
      </c>
      <c r="B215" s="139">
        <v>34.299999999999997</v>
      </c>
      <c r="C215" s="97">
        <v>0.29199999999999998</v>
      </c>
      <c r="D215" s="98">
        <f t="shared" si="14"/>
        <v>34.591999999999999</v>
      </c>
      <c r="E215" s="141">
        <v>1.3</v>
      </c>
      <c r="F215" s="129" t="s">
        <v>16</v>
      </c>
      <c r="G215" s="100">
        <v>190000</v>
      </c>
      <c r="H215" s="97">
        <v>190900</v>
      </c>
      <c r="I215" s="99">
        <v>45000</v>
      </c>
      <c r="J215" s="97"/>
      <c r="K215" s="97"/>
      <c r="L215" s="97"/>
    </row>
    <row r="216" spans="1:12" x14ac:dyDescent="0.4">
      <c r="A216" s="3" t="s">
        <v>351</v>
      </c>
      <c r="B216" s="139">
        <v>33.68</v>
      </c>
      <c r="C216" s="97">
        <v>0.29199999999999998</v>
      </c>
      <c r="D216" s="98">
        <f t="shared" si="14"/>
        <v>33.972000000000001</v>
      </c>
      <c r="E216" s="141">
        <v>1.25</v>
      </c>
      <c r="F216" s="129" t="s">
        <v>17</v>
      </c>
      <c r="G216" s="100">
        <v>191000</v>
      </c>
      <c r="H216" s="97">
        <v>191900</v>
      </c>
      <c r="I216" s="99">
        <v>44900</v>
      </c>
      <c r="J216" s="97"/>
      <c r="K216" s="97"/>
      <c r="L216" s="97"/>
    </row>
    <row r="217" spans="1:12" x14ac:dyDescent="0.4">
      <c r="A217" s="3" t="s">
        <v>352</v>
      </c>
      <c r="B217" s="139">
        <v>33.17</v>
      </c>
      <c r="C217" s="97">
        <v>0.29199999999999998</v>
      </c>
      <c r="D217" s="98">
        <f t="shared" si="14"/>
        <v>33.462000000000003</v>
      </c>
      <c r="E217" s="141">
        <v>1.1383333333333334</v>
      </c>
      <c r="F217" s="129" t="s">
        <v>16</v>
      </c>
      <c r="G217" s="100">
        <v>192000</v>
      </c>
      <c r="H217" s="97">
        <v>192900</v>
      </c>
      <c r="I217" s="99">
        <v>44800</v>
      </c>
      <c r="J217" s="97"/>
      <c r="K217" s="97"/>
      <c r="L217" s="97"/>
    </row>
    <row r="218" spans="1:12" x14ac:dyDescent="0.4">
      <c r="A218" s="3" t="s">
        <v>353</v>
      </c>
      <c r="B218" s="139">
        <v>33.53</v>
      </c>
      <c r="C218" s="97">
        <v>0.29199999999999998</v>
      </c>
      <c r="D218" s="98">
        <f t="shared" si="14"/>
        <v>33.822000000000003</v>
      </c>
      <c r="E218" s="141">
        <v>1.4824999999999999</v>
      </c>
      <c r="F218" s="129" t="s">
        <v>17</v>
      </c>
      <c r="G218" s="100">
        <v>193000</v>
      </c>
      <c r="H218" s="97">
        <v>193900</v>
      </c>
      <c r="I218" s="99">
        <v>44700</v>
      </c>
      <c r="J218" s="97"/>
      <c r="K218" s="97"/>
      <c r="L218" s="97"/>
    </row>
    <row r="219" spans="1:12" x14ac:dyDescent="0.4">
      <c r="A219" s="3" t="s">
        <v>354</v>
      </c>
      <c r="B219" s="139">
        <v>32.380000000000003</v>
      </c>
      <c r="C219" s="97">
        <v>0.29199999999999998</v>
      </c>
      <c r="D219" s="98">
        <f t="shared" si="14"/>
        <v>32.672000000000004</v>
      </c>
      <c r="E219" s="141">
        <v>1.0085714285714287</v>
      </c>
      <c r="F219" s="129" t="s">
        <v>17</v>
      </c>
      <c r="G219" s="100">
        <v>194000</v>
      </c>
      <c r="H219" s="97">
        <v>194900</v>
      </c>
      <c r="I219" s="99">
        <v>44600</v>
      </c>
      <c r="J219" s="97"/>
      <c r="K219" s="97"/>
      <c r="L219" s="97"/>
    </row>
    <row r="220" spans="1:12" x14ac:dyDescent="0.4">
      <c r="A220" s="3" t="s">
        <v>355</v>
      </c>
      <c r="B220" s="139">
        <v>33.86</v>
      </c>
      <c r="C220" s="97">
        <v>0.29199999999999998</v>
      </c>
      <c r="D220" s="98">
        <f t="shared" si="14"/>
        <v>34.152000000000001</v>
      </c>
      <c r="E220" s="141">
        <v>0.99</v>
      </c>
      <c r="F220" s="129" t="s">
        <v>17</v>
      </c>
      <c r="G220" s="100">
        <v>195000</v>
      </c>
      <c r="H220" s="97">
        <v>195900</v>
      </c>
      <c r="I220" s="99">
        <v>44500</v>
      </c>
      <c r="J220" s="97"/>
      <c r="K220" s="97"/>
      <c r="L220" s="97"/>
    </row>
    <row r="221" spans="1:12" x14ac:dyDescent="0.4">
      <c r="A221" s="3" t="s">
        <v>356</v>
      </c>
      <c r="B221" s="139">
        <v>33.04</v>
      </c>
      <c r="C221" s="97">
        <v>0.29199999999999998</v>
      </c>
      <c r="D221" s="98">
        <f t="shared" si="14"/>
        <v>33.332000000000001</v>
      </c>
      <c r="E221" s="141">
        <v>1.4399999999999997</v>
      </c>
      <c r="F221" s="129" t="s">
        <v>17</v>
      </c>
      <c r="G221" s="100">
        <v>196000</v>
      </c>
      <c r="H221" s="97">
        <v>196900</v>
      </c>
      <c r="I221" s="99">
        <v>44400</v>
      </c>
      <c r="J221" s="97"/>
      <c r="K221" s="97"/>
      <c r="L221" s="97"/>
    </row>
    <row r="222" spans="1:12" x14ac:dyDescent="0.4">
      <c r="A222" s="3" t="s">
        <v>357</v>
      </c>
      <c r="B222" s="139">
        <v>33.19</v>
      </c>
      <c r="C222" s="97">
        <v>0.29199999999999998</v>
      </c>
      <c r="D222" s="98">
        <f t="shared" si="14"/>
        <v>33.481999999999999</v>
      </c>
      <c r="E222" s="141">
        <v>1.0249999999999999</v>
      </c>
      <c r="F222" s="129" t="s">
        <v>17</v>
      </c>
      <c r="G222" s="100">
        <v>197000</v>
      </c>
      <c r="H222" s="97">
        <v>197900</v>
      </c>
      <c r="I222" s="99">
        <v>44300</v>
      </c>
      <c r="J222" s="97"/>
      <c r="K222" s="97"/>
      <c r="L222" s="97"/>
    </row>
    <row r="223" spans="1:12" x14ac:dyDescent="0.4">
      <c r="A223" s="3" t="s">
        <v>358</v>
      </c>
      <c r="B223" s="139">
        <v>33.549999999999997</v>
      </c>
      <c r="C223" s="97">
        <v>0.29199999999999998</v>
      </c>
      <c r="D223" s="98">
        <f t="shared" si="14"/>
        <v>33.841999999999999</v>
      </c>
      <c r="E223" s="141">
        <v>1.385</v>
      </c>
      <c r="F223" s="129" t="s">
        <v>17</v>
      </c>
      <c r="G223" s="100">
        <v>198000</v>
      </c>
      <c r="H223" s="97">
        <v>198900</v>
      </c>
      <c r="I223" s="99">
        <v>44200</v>
      </c>
      <c r="J223" s="97"/>
      <c r="K223" s="97"/>
      <c r="L223" s="97"/>
    </row>
    <row r="224" spans="1:12" x14ac:dyDescent="0.4">
      <c r="A224" s="3" t="s">
        <v>359</v>
      </c>
      <c r="B224" s="139">
        <v>33</v>
      </c>
      <c r="C224" s="97">
        <v>0.29199999999999998</v>
      </c>
      <c r="D224" s="98">
        <f t="shared" si="14"/>
        <v>33.292000000000002</v>
      </c>
      <c r="E224" s="141">
        <v>1.458</v>
      </c>
      <c r="F224" s="129" t="s">
        <v>17</v>
      </c>
      <c r="G224" s="100">
        <v>199000</v>
      </c>
      <c r="H224" s="97">
        <v>199900</v>
      </c>
      <c r="I224" s="99">
        <v>44100</v>
      </c>
      <c r="J224" s="97"/>
      <c r="K224" s="97"/>
      <c r="L224" s="97"/>
    </row>
    <row r="225" spans="1:12" x14ac:dyDescent="0.4">
      <c r="A225" s="3" t="s">
        <v>360</v>
      </c>
      <c r="B225" s="139">
        <v>34.380000000000003</v>
      </c>
      <c r="C225" s="97">
        <v>0.29199999999999998</v>
      </c>
      <c r="D225" s="98">
        <f t="shared" si="14"/>
        <v>34.672000000000004</v>
      </c>
      <c r="E225" s="141">
        <v>1.29</v>
      </c>
      <c r="F225" s="129" t="s">
        <v>16</v>
      </c>
      <c r="G225" s="100">
        <v>200000</v>
      </c>
      <c r="H225" s="97">
        <v>200900</v>
      </c>
      <c r="I225" s="99">
        <v>44000</v>
      </c>
      <c r="J225" s="97"/>
      <c r="K225" s="97"/>
      <c r="L225" s="97"/>
    </row>
    <row r="226" spans="1:12" x14ac:dyDescent="0.4">
      <c r="A226" s="3" t="s">
        <v>361</v>
      </c>
      <c r="B226" s="139">
        <v>34</v>
      </c>
      <c r="C226" s="97">
        <v>0.29199999999999998</v>
      </c>
      <c r="D226" s="98">
        <f t="shared" si="14"/>
        <v>34.292000000000002</v>
      </c>
      <c r="E226" s="141">
        <v>1.5</v>
      </c>
      <c r="F226" s="129" t="s">
        <v>17</v>
      </c>
      <c r="G226" s="100">
        <v>201000</v>
      </c>
      <c r="H226" s="97">
        <v>201900</v>
      </c>
      <c r="I226" s="99">
        <v>43900</v>
      </c>
      <c r="J226" s="97"/>
      <c r="K226" s="97"/>
      <c r="L226" s="97"/>
    </row>
    <row r="227" spans="1:12" x14ac:dyDescent="0.4">
      <c r="A227" s="3" t="s">
        <v>362</v>
      </c>
      <c r="B227" s="139">
        <v>33.19</v>
      </c>
      <c r="C227" s="97">
        <v>0.29199999999999998</v>
      </c>
      <c r="D227" s="98">
        <f t="shared" si="14"/>
        <v>33.481999999999999</v>
      </c>
      <c r="E227" s="141">
        <v>1.27</v>
      </c>
      <c r="F227" s="129" t="s">
        <v>17</v>
      </c>
      <c r="G227" s="100">
        <v>202000</v>
      </c>
      <c r="H227" s="97">
        <v>202900</v>
      </c>
      <c r="I227" s="99">
        <v>43800</v>
      </c>
      <c r="J227" s="97"/>
      <c r="K227" s="97"/>
      <c r="L227" s="97"/>
    </row>
    <row r="228" spans="1:12" x14ac:dyDescent="0.4">
      <c r="A228" s="3" t="s">
        <v>363</v>
      </c>
      <c r="B228" s="139">
        <v>31.79</v>
      </c>
      <c r="C228" s="97">
        <v>0.29199999999999998</v>
      </c>
      <c r="D228" s="98">
        <f t="shared" si="14"/>
        <v>32.082000000000001</v>
      </c>
      <c r="E228" s="141">
        <v>1.29</v>
      </c>
      <c r="F228" s="129" t="s">
        <v>17</v>
      </c>
      <c r="G228" s="100">
        <v>203000</v>
      </c>
      <c r="H228" s="97">
        <v>203900</v>
      </c>
      <c r="I228" s="99">
        <v>43700</v>
      </c>
      <c r="J228" s="97"/>
      <c r="K228" s="97"/>
      <c r="L228" s="97"/>
    </row>
    <row r="229" spans="1:12" x14ac:dyDescent="0.4">
      <c r="A229" s="3" t="s">
        <v>364</v>
      </c>
      <c r="B229" s="139">
        <v>34.299999999999997</v>
      </c>
      <c r="C229" s="97">
        <v>0.29199999999999998</v>
      </c>
      <c r="D229" s="98">
        <f t="shared" si="14"/>
        <v>34.591999999999999</v>
      </c>
      <c r="E229" s="141">
        <v>1.2899999999999998</v>
      </c>
      <c r="F229" s="129" t="s">
        <v>16</v>
      </c>
      <c r="G229" s="100">
        <v>204000</v>
      </c>
      <c r="H229" s="97">
        <v>204900</v>
      </c>
      <c r="I229" s="99">
        <v>43600</v>
      </c>
      <c r="J229" s="97"/>
      <c r="K229" s="97"/>
      <c r="L229" s="97"/>
    </row>
    <row r="230" spans="1:12" x14ac:dyDescent="0.4">
      <c r="A230" s="3" t="s">
        <v>365</v>
      </c>
      <c r="B230" s="139">
        <v>33.79</v>
      </c>
      <c r="C230" s="97">
        <v>0.29199999999999998</v>
      </c>
      <c r="D230" s="98">
        <f t="shared" si="14"/>
        <v>34.082000000000001</v>
      </c>
      <c r="E230" s="141">
        <v>1.25</v>
      </c>
      <c r="F230" s="129" t="s">
        <v>17</v>
      </c>
      <c r="G230" s="100">
        <v>205000</v>
      </c>
      <c r="H230" s="97">
        <v>205900</v>
      </c>
      <c r="I230" s="99">
        <v>43500</v>
      </c>
      <c r="J230" s="97"/>
      <c r="K230" s="97"/>
      <c r="L230" s="97"/>
    </row>
    <row r="231" spans="1:12" x14ac:dyDescent="0.4">
      <c r="A231" s="3" t="s">
        <v>366</v>
      </c>
      <c r="B231" s="139">
        <v>32.979999999999997</v>
      </c>
      <c r="C231" s="97">
        <v>0.29199999999999998</v>
      </c>
      <c r="D231" s="98">
        <f t="shared" si="14"/>
        <v>33.271999999999998</v>
      </c>
      <c r="E231" s="141">
        <v>1.47</v>
      </c>
      <c r="F231" s="129" t="s">
        <v>17</v>
      </c>
      <c r="G231" s="100">
        <v>206000</v>
      </c>
      <c r="H231" s="97">
        <v>206900</v>
      </c>
      <c r="I231" s="99">
        <v>43400</v>
      </c>
      <c r="J231" s="97"/>
      <c r="K231" s="97"/>
      <c r="L231" s="97"/>
    </row>
    <row r="232" spans="1:12" x14ac:dyDescent="0.4">
      <c r="A232" s="3" t="s">
        <v>367</v>
      </c>
      <c r="B232" s="139">
        <v>33.770000000000003</v>
      </c>
      <c r="C232" s="97">
        <v>0.29199999999999998</v>
      </c>
      <c r="D232" s="98">
        <f t="shared" si="14"/>
        <v>34.062000000000005</v>
      </c>
      <c r="E232" s="141">
        <v>1.1000000000000001</v>
      </c>
      <c r="F232" s="129" t="s">
        <v>17</v>
      </c>
      <c r="G232" s="100">
        <v>207000</v>
      </c>
      <c r="H232" s="97">
        <v>207900</v>
      </c>
      <c r="I232" s="99">
        <v>43300</v>
      </c>
      <c r="J232" s="97"/>
      <c r="K232" s="97"/>
      <c r="L232" s="97"/>
    </row>
    <row r="233" spans="1:12" x14ac:dyDescent="0.4">
      <c r="A233" s="3" t="s">
        <v>368</v>
      </c>
      <c r="B233" s="139">
        <v>31.58</v>
      </c>
      <c r="C233" s="97">
        <v>0.29199999999999998</v>
      </c>
      <c r="D233" s="98">
        <f t="shared" si="14"/>
        <v>31.872</v>
      </c>
      <c r="E233" s="141">
        <v>1.0920000000000001</v>
      </c>
      <c r="F233" s="129" t="s">
        <v>17</v>
      </c>
      <c r="G233" s="100">
        <v>208000</v>
      </c>
      <c r="H233" s="97">
        <v>208900</v>
      </c>
      <c r="I233" s="99">
        <v>43200</v>
      </c>
      <c r="J233" s="97"/>
      <c r="K233" s="97"/>
      <c r="L233" s="97"/>
    </row>
    <row r="234" spans="1:12" x14ac:dyDescent="0.4">
      <c r="A234" s="3" t="s">
        <v>369</v>
      </c>
      <c r="B234" s="139">
        <v>33.840000000000003</v>
      </c>
      <c r="C234" s="97">
        <v>0.29199999999999998</v>
      </c>
      <c r="D234" s="98">
        <f t="shared" si="14"/>
        <v>34.132000000000005</v>
      </c>
      <c r="E234" s="141">
        <v>1.2350000000000001</v>
      </c>
      <c r="F234" s="129" t="s">
        <v>17</v>
      </c>
      <c r="G234" s="100">
        <v>209000</v>
      </c>
      <c r="H234" s="97">
        <v>209900</v>
      </c>
      <c r="I234" s="99">
        <v>43100</v>
      </c>
      <c r="J234" s="97"/>
      <c r="K234" s="97"/>
      <c r="L234" s="97"/>
    </row>
    <row r="235" spans="1:12" x14ac:dyDescent="0.4">
      <c r="A235" s="3" t="s">
        <v>370</v>
      </c>
      <c r="B235" s="139">
        <v>32.03</v>
      </c>
      <c r="C235" s="97">
        <v>0.29199999999999998</v>
      </c>
      <c r="D235" s="98">
        <f t="shared" si="14"/>
        <v>32.322000000000003</v>
      </c>
      <c r="E235" s="141">
        <v>0.98</v>
      </c>
      <c r="F235" s="129" t="s">
        <v>17</v>
      </c>
      <c r="G235" s="100">
        <v>210000</v>
      </c>
      <c r="H235" s="97">
        <v>210900</v>
      </c>
      <c r="I235" s="99">
        <v>43000</v>
      </c>
      <c r="J235" s="97"/>
      <c r="K235" s="97"/>
      <c r="L235" s="97"/>
    </row>
    <row r="236" spans="1:12" x14ac:dyDescent="0.4">
      <c r="A236" s="3" t="s">
        <v>371</v>
      </c>
      <c r="B236" s="139">
        <v>31.83</v>
      </c>
      <c r="C236" s="97">
        <v>0.29199999999999998</v>
      </c>
      <c r="D236" s="98">
        <f t="shared" si="14"/>
        <v>32.122</v>
      </c>
      <c r="E236" s="141">
        <v>0.82</v>
      </c>
      <c r="F236" s="129" t="s">
        <v>17</v>
      </c>
      <c r="G236" s="100">
        <v>211000</v>
      </c>
      <c r="H236" s="97">
        <v>211900</v>
      </c>
      <c r="I236" s="99">
        <v>42900</v>
      </c>
      <c r="J236" s="97"/>
      <c r="K236" s="97"/>
      <c r="L236" s="97"/>
    </row>
    <row r="237" spans="1:12" x14ac:dyDescent="0.4">
      <c r="A237" s="3" t="s">
        <v>372</v>
      </c>
      <c r="B237" s="139">
        <v>29.88</v>
      </c>
      <c r="C237" s="97">
        <v>0.29199999999999998</v>
      </c>
      <c r="D237" s="98">
        <f t="shared" si="14"/>
        <v>30.172000000000001</v>
      </c>
      <c r="E237" s="141">
        <v>0.78</v>
      </c>
      <c r="F237" s="129" t="s">
        <v>17</v>
      </c>
      <c r="G237" s="100">
        <v>212000</v>
      </c>
      <c r="H237" s="97">
        <v>212900</v>
      </c>
      <c r="I237" s="99">
        <v>42800</v>
      </c>
      <c r="J237" s="97"/>
      <c r="K237" s="97"/>
      <c r="L237" s="97"/>
    </row>
    <row r="238" spans="1:12" x14ac:dyDescent="0.4">
      <c r="A238" s="3" t="s">
        <v>373</v>
      </c>
      <c r="B238" s="139">
        <v>33.200000000000003</v>
      </c>
      <c r="C238" s="97">
        <v>0.29199999999999998</v>
      </c>
      <c r="D238" s="98">
        <f t="shared" si="14"/>
        <v>33.492000000000004</v>
      </c>
      <c r="E238" s="141">
        <v>1.2749999999999999</v>
      </c>
      <c r="F238" s="129" t="s">
        <v>17</v>
      </c>
      <c r="G238" s="100">
        <v>213000</v>
      </c>
      <c r="H238" s="97">
        <v>213900</v>
      </c>
      <c r="I238" s="99">
        <v>42700</v>
      </c>
      <c r="J238" s="97"/>
      <c r="K238" s="97"/>
      <c r="L238" s="97"/>
    </row>
    <row r="239" spans="1:12" x14ac:dyDescent="0.4">
      <c r="A239" s="3" t="s">
        <v>374</v>
      </c>
      <c r="B239" s="139">
        <v>33.64</v>
      </c>
      <c r="C239" s="97">
        <v>0.29199999999999998</v>
      </c>
      <c r="D239" s="98">
        <f t="shared" si="14"/>
        <v>33.932000000000002</v>
      </c>
      <c r="E239" s="141">
        <v>1.2242857142857144</v>
      </c>
      <c r="F239" s="129" t="s">
        <v>17</v>
      </c>
      <c r="G239" s="100">
        <v>214000</v>
      </c>
      <c r="H239" s="97">
        <v>214900</v>
      </c>
      <c r="I239" s="99">
        <v>42600</v>
      </c>
      <c r="J239" s="97"/>
      <c r="K239" s="97"/>
      <c r="L239" s="97"/>
    </row>
    <row r="240" spans="1:12" x14ac:dyDescent="0.4">
      <c r="A240" s="3" t="s">
        <v>375</v>
      </c>
      <c r="B240" s="139">
        <v>32.53</v>
      </c>
      <c r="C240" s="97">
        <v>0.29199999999999998</v>
      </c>
      <c r="D240" s="98">
        <f t="shared" si="14"/>
        <v>32.822000000000003</v>
      </c>
      <c r="E240" s="141">
        <v>1.3499999999999999</v>
      </c>
      <c r="F240" s="129" t="s">
        <v>17</v>
      </c>
      <c r="G240" s="100">
        <v>215000</v>
      </c>
      <c r="H240" s="97">
        <v>215900</v>
      </c>
      <c r="I240" s="99">
        <v>42500</v>
      </c>
      <c r="J240" s="97"/>
      <c r="K240" s="97"/>
      <c r="L240" s="97"/>
    </row>
    <row r="241" spans="1:12" x14ac:dyDescent="0.4">
      <c r="A241" s="3" t="s">
        <v>376</v>
      </c>
      <c r="B241" s="139">
        <v>34.65</v>
      </c>
      <c r="C241" s="97">
        <v>0.29199999999999998</v>
      </c>
      <c r="D241" s="98">
        <f t="shared" si="14"/>
        <v>34.942</v>
      </c>
      <c r="E241" s="141">
        <v>1.0605555555555555</v>
      </c>
      <c r="F241" s="129" t="s">
        <v>17</v>
      </c>
      <c r="G241" s="100">
        <v>216000</v>
      </c>
      <c r="H241" s="97">
        <v>216900</v>
      </c>
      <c r="I241" s="99">
        <v>42400</v>
      </c>
      <c r="J241" s="97"/>
      <c r="K241" s="97"/>
      <c r="L241" s="97"/>
    </row>
    <row r="242" spans="1:12" x14ac:dyDescent="0.4">
      <c r="A242" s="3" t="s">
        <v>377</v>
      </c>
      <c r="B242" s="139">
        <v>31.75</v>
      </c>
      <c r="C242" s="97">
        <v>0.29199999999999998</v>
      </c>
      <c r="D242" s="98">
        <f t="shared" si="14"/>
        <v>32.042000000000002</v>
      </c>
      <c r="E242" s="141">
        <v>0.86</v>
      </c>
      <c r="F242" s="129" t="s">
        <v>17</v>
      </c>
      <c r="G242" s="100">
        <v>217000</v>
      </c>
      <c r="H242" s="97">
        <v>217900</v>
      </c>
      <c r="I242" s="99">
        <v>42300</v>
      </c>
      <c r="J242" s="97"/>
      <c r="K242" s="97"/>
      <c r="L242" s="97"/>
    </row>
    <row r="243" spans="1:12" x14ac:dyDescent="0.4">
      <c r="A243" s="3" t="s">
        <v>378</v>
      </c>
      <c r="B243" s="139">
        <v>31.73</v>
      </c>
      <c r="C243" s="97">
        <v>0.29199999999999998</v>
      </c>
      <c r="D243" s="98">
        <f t="shared" si="14"/>
        <v>32.021999999999998</v>
      </c>
      <c r="E243" s="141">
        <v>0.93500000000000005</v>
      </c>
      <c r="F243" s="129" t="s">
        <v>17</v>
      </c>
      <c r="G243" s="100">
        <v>218000</v>
      </c>
      <c r="H243" s="97">
        <v>218900</v>
      </c>
      <c r="I243" s="99">
        <v>42200</v>
      </c>
      <c r="J243" s="97"/>
      <c r="K243" s="97"/>
      <c r="L243" s="97"/>
    </row>
    <row r="244" spans="1:12" x14ac:dyDescent="0.4">
      <c r="A244" s="3" t="s">
        <v>379</v>
      </c>
      <c r="B244" s="139">
        <v>32.85</v>
      </c>
      <c r="C244" s="97">
        <v>0.29199999999999998</v>
      </c>
      <c r="D244" s="98">
        <f t="shared" si="14"/>
        <v>33.142000000000003</v>
      </c>
      <c r="E244" s="141">
        <v>1.1561538461538459</v>
      </c>
      <c r="F244" s="129" t="s">
        <v>17</v>
      </c>
      <c r="G244" s="100">
        <v>219000</v>
      </c>
      <c r="H244" s="97">
        <v>219900</v>
      </c>
      <c r="I244" s="99">
        <v>42100</v>
      </c>
      <c r="J244" s="97"/>
      <c r="K244" s="97"/>
      <c r="L244" s="97"/>
    </row>
    <row r="245" spans="1:12" x14ac:dyDescent="0.4">
      <c r="A245" s="3" t="s">
        <v>380</v>
      </c>
      <c r="B245" s="139">
        <v>33.799999999999997</v>
      </c>
      <c r="C245" s="97">
        <v>0.29199999999999998</v>
      </c>
      <c r="D245" s="98">
        <f t="shared" si="14"/>
        <v>34.091999999999999</v>
      </c>
      <c r="E245" s="141">
        <v>1.35</v>
      </c>
      <c r="F245" s="129" t="s">
        <v>17</v>
      </c>
      <c r="G245" s="100">
        <v>220000</v>
      </c>
      <c r="H245" s="97">
        <v>220900</v>
      </c>
      <c r="I245" s="99">
        <v>42000</v>
      </c>
      <c r="J245" s="97"/>
      <c r="K245" s="97"/>
      <c r="L245" s="97"/>
    </row>
    <row r="246" spans="1:12" x14ac:dyDescent="0.4">
      <c r="A246" s="3" t="s">
        <v>381</v>
      </c>
      <c r="B246" s="139">
        <v>34.35</v>
      </c>
      <c r="C246" s="97">
        <v>0.29199999999999998</v>
      </c>
      <c r="D246" s="98">
        <f t="shared" si="14"/>
        <v>34.642000000000003</v>
      </c>
      <c r="E246" s="141">
        <v>1.2533333333333332</v>
      </c>
      <c r="F246" s="129" t="s">
        <v>17</v>
      </c>
      <c r="G246" s="100">
        <v>221000</v>
      </c>
      <c r="H246" s="97">
        <v>221900</v>
      </c>
      <c r="I246" s="99">
        <v>41900</v>
      </c>
      <c r="J246" s="97"/>
      <c r="K246" s="97"/>
      <c r="L246" s="97"/>
    </row>
    <row r="247" spans="1:12" x14ac:dyDescent="0.4">
      <c r="A247" s="3" t="s">
        <v>382</v>
      </c>
      <c r="B247" s="139">
        <v>33.25</v>
      </c>
      <c r="C247" s="97">
        <v>0.29199999999999998</v>
      </c>
      <c r="D247" s="98">
        <f t="shared" si="14"/>
        <v>33.542000000000002</v>
      </c>
      <c r="E247" s="141">
        <v>1.1166666666666665</v>
      </c>
      <c r="F247" s="129" t="s">
        <v>17</v>
      </c>
      <c r="G247" s="100">
        <v>222000</v>
      </c>
      <c r="H247" s="97">
        <v>222900</v>
      </c>
      <c r="I247" s="99">
        <v>41800</v>
      </c>
      <c r="J247" s="97"/>
      <c r="K247" s="97"/>
      <c r="L247" s="97"/>
    </row>
    <row r="248" spans="1:12" x14ac:dyDescent="0.4">
      <c r="A248" s="3" t="s">
        <v>383</v>
      </c>
      <c r="B248" s="139">
        <v>34.03</v>
      </c>
      <c r="C248" s="97">
        <v>0.29199999999999998</v>
      </c>
      <c r="D248" s="98">
        <f t="shared" si="14"/>
        <v>34.322000000000003</v>
      </c>
      <c r="E248" s="141">
        <v>1.35</v>
      </c>
      <c r="F248" s="129" t="s">
        <v>17</v>
      </c>
      <c r="G248" s="100">
        <v>223000</v>
      </c>
      <c r="H248" s="97">
        <v>223900</v>
      </c>
      <c r="I248" s="99">
        <v>41700</v>
      </c>
      <c r="J248" s="97"/>
      <c r="K248" s="97"/>
      <c r="L248" s="97"/>
    </row>
    <row r="249" spans="1:12" x14ac:dyDescent="0.4">
      <c r="A249" s="3" t="s">
        <v>384</v>
      </c>
      <c r="B249" s="139">
        <v>31.23</v>
      </c>
      <c r="C249" s="97">
        <v>0.29199999999999998</v>
      </c>
      <c r="D249" s="98">
        <f t="shared" si="14"/>
        <v>31.522000000000002</v>
      </c>
      <c r="E249" s="141">
        <v>1.0425</v>
      </c>
      <c r="F249" s="129" t="s">
        <v>17</v>
      </c>
      <c r="G249" s="100">
        <v>224000</v>
      </c>
      <c r="H249" s="97">
        <v>224900</v>
      </c>
      <c r="I249" s="99">
        <v>41600</v>
      </c>
      <c r="J249" s="97"/>
      <c r="K249" s="97"/>
      <c r="L249" s="97"/>
    </row>
    <row r="250" spans="1:12" x14ac:dyDescent="0.4">
      <c r="A250" s="3" t="s">
        <v>385</v>
      </c>
      <c r="B250" s="139">
        <v>34.28</v>
      </c>
      <c r="C250" s="97">
        <v>0.29199999999999998</v>
      </c>
      <c r="D250" s="98">
        <f t="shared" si="14"/>
        <v>34.572000000000003</v>
      </c>
      <c r="E250" s="141">
        <v>1.33</v>
      </c>
      <c r="F250" s="129" t="s">
        <v>16</v>
      </c>
      <c r="G250" s="100">
        <v>225000</v>
      </c>
      <c r="H250" s="97">
        <v>225900</v>
      </c>
      <c r="I250" s="99">
        <v>41500</v>
      </c>
      <c r="J250" s="97"/>
      <c r="K250" s="97"/>
      <c r="L250" s="97"/>
    </row>
    <row r="251" spans="1:12" x14ac:dyDescent="0.4">
      <c r="A251" s="3" t="s">
        <v>386</v>
      </c>
      <c r="B251" s="139">
        <v>33.25</v>
      </c>
      <c r="C251" s="97">
        <v>0.29199999999999998</v>
      </c>
      <c r="D251" s="98">
        <f t="shared" si="14"/>
        <v>33.542000000000002</v>
      </c>
      <c r="E251" s="141">
        <v>1.5049999999999999</v>
      </c>
      <c r="F251" s="129" t="s">
        <v>17</v>
      </c>
      <c r="G251" s="100">
        <v>226000</v>
      </c>
      <c r="H251" s="97">
        <v>226900</v>
      </c>
      <c r="I251" s="99">
        <v>41400</v>
      </c>
      <c r="J251" s="97"/>
      <c r="K251" s="97"/>
      <c r="L251" s="97"/>
    </row>
    <row r="252" spans="1:12" x14ac:dyDescent="0.4">
      <c r="A252" s="3" t="s">
        <v>387</v>
      </c>
      <c r="B252" s="139">
        <v>31.73</v>
      </c>
      <c r="C252" s="97">
        <v>0.29199999999999998</v>
      </c>
      <c r="D252" s="98">
        <f t="shared" si="14"/>
        <v>32.021999999999998</v>
      </c>
      <c r="E252" s="141">
        <v>1.2966666666666666</v>
      </c>
      <c r="F252" s="129" t="s">
        <v>17</v>
      </c>
      <c r="G252" s="100">
        <v>227000</v>
      </c>
      <c r="H252" s="97">
        <v>227900</v>
      </c>
      <c r="I252" s="99">
        <v>41300</v>
      </c>
      <c r="J252" s="97"/>
      <c r="K252" s="97"/>
      <c r="L252" s="97"/>
    </row>
    <row r="253" spans="1:12" x14ac:dyDescent="0.4">
      <c r="A253" s="3" t="s">
        <v>388</v>
      </c>
      <c r="B253" s="139">
        <v>31.63</v>
      </c>
      <c r="C253" s="97">
        <v>0.29199999999999998</v>
      </c>
      <c r="D253" s="98">
        <f t="shared" si="14"/>
        <v>31.922000000000001</v>
      </c>
      <c r="E253" s="141">
        <v>0.85</v>
      </c>
      <c r="F253" s="129" t="s">
        <v>17</v>
      </c>
      <c r="G253" s="100">
        <v>228000</v>
      </c>
      <c r="H253" s="97">
        <v>228900</v>
      </c>
      <c r="I253" s="99">
        <v>41200</v>
      </c>
      <c r="J253" s="97"/>
      <c r="K253" s="97"/>
      <c r="L253" s="97"/>
    </row>
    <row r="254" spans="1:12" x14ac:dyDescent="0.4">
      <c r="A254" s="3" t="s">
        <v>389</v>
      </c>
      <c r="B254" s="139">
        <v>29.68</v>
      </c>
      <c r="C254" s="97">
        <v>0.29199999999999998</v>
      </c>
      <c r="D254" s="98">
        <f t="shared" si="14"/>
        <v>29.972000000000001</v>
      </c>
      <c r="E254" s="141">
        <v>0.93</v>
      </c>
      <c r="F254" s="129" t="s">
        <v>17</v>
      </c>
      <c r="G254" s="100">
        <v>229000</v>
      </c>
      <c r="H254" s="97">
        <v>229900</v>
      </c>
      <c r="I254" s="99">
        <v>41100</v>
      </c>
      <c r="J254" s="97"/>
      <c r="K254" s="97"/>
      <c r="L254" s="97"/>
    </row>
    <row r="255" spans="1:12" x14ac:dyDescent="0.4">
      <c r="A255" s="3" t="s">
        <v>390</v>
      </c>
      <c r="B255" s="139">
        <v>33.770000000000003</v>
      </c>
      <c r="C255" s="97">
        <v>0.29199999999999998</v>
      </c>
      <c r="D255" s="98">
        <f t="shared" si="14"/>
        <v>34.062000000000005</v>
      </c>
      <c r="E255" s="141">
        <v>1.36</v>
      </c>
      <c r="F255" s="129" t="s">
        <v>17</v>
      </c>
      <c r="G255" s="100">
        <v>230000</v>
      </c>
      <c r="H255" s="97">
        <v>230900</v>
      </c>
      <c r="I255" s="99">
        <v>41000</v>
      </c>
      <c r="J255" s="97"/>
      <c r="K255" s="97"/>
      <c r="L255" s="97"/>
    </row>
    <row r="256" spans="1:12" x14ac:dyDescent="0.4">
      <c r="A256" s="3" t="s">
        <v>391</v>
      </c>
      <c r="B256" s="139">
        <v>35.5</v>
      </c>
      <c r="C256" s="97">
        <v>0.29199999999999998</v>
      </c>
      <c r="D256" s="98">
        <f t="shared" si="14"/>
        <v>35.792000000000002</v>
      </c>
      <c r="E256" s="141">
        <v>1.3</v>
      </c>
      <c r="F256" s="129" t="s">
        <v>16</v>
      </c>
      <c r="G256" s="100">
        <v>231000</v>
      </c>
      <c r="H256" s="97">
        <v>231900</v>
      </c>
      <c r="I256" s="99">
        <v>40900</v>
      </c>
      <c r="J256" s="97"/>
      <c r="K256" s="97"/>
      <c r="L256" s="97"/>
    </row>
    <row r="257" spans="1:12" x14ac:dyDescent="0.4">
      <c r="A257" s="3" t="s">
        <v>392</v>
      </c>
      <c r="B257" s="139">
        <v>34.22</v>
      </c>
      <c r="C257" s="97">
        <v>0.29199999999999998</v>
      </c>
      <c r="D257" s="98">
        <f t="shared" si="14"/>
        <v>34.512</v>
      </c>
      <c r="E257" s="141">
        <v>1.3457142857142856</v>
      </c>
      <c r="F257" s="129" t="s">
        <v>17</v>
      </c>
      <c r="G257" s="100">
        <v>232000</v>
      </c>
      <c r="H257" s="97">
        <v>232900</v>
      </c>
      <c r="I257" s="99">
        <v>40800</v>
      </c>
      <c r="J257" s="97"/>
      <c r="K257" s="97"/>
      <c r="L257" s="97"/>
    </row>
    <row r="258" spans="1:12" x14ac:dyDescent="0.4">
      <c r="A258" s="3" t="s">
        <v>393</v>
      </c>
      <c r="B258" s="139">
        <v>35.200000000000003</v>
      </c>
      <c r="C258" s="97">
        <v>0.29199999999999998</v>
      </c>
      <c r="D258" s="98">
        <f t="shared" si="14"/>
        <v>35.492000000000004</v>
      </c>
      <c r="E258" s="141">
        <v>1.22</v>
      </c>
      <c r="F258" s="129" t="s">
        <v>16</v>
      </c>
      <c r="G258" s="100">
        <v>233000</v>
      </c>
      <c r="H258" s="97">
        <v>233900</v>
      </c>
      <c r="I258" s="99">
        <v>40700</v>
      </c>
      <c r="J258" s="97"/>
      <c r="K258" s="97"/>
      <c r="L258" s="97"/>
    </row>
    <row r="259" spans="1:12" x14ac:dyDescent="0.4">
      <c r="A259" s="3" t="s">
        <v>394</v>
      </c>
      <c r="B259" s="139">
        <v>33.5</v>
      </c>
      <c r="C259" s="97">
        <v>0.29199999999999998</v>
      </c>
      <c r="D259" s="98">
        <f t="shared" si="14"/>
        <v>33.792000000000002</v>
      </c>
      <c r="E259" s="141">
        <v>1.05</v>
      </c>
      <c r="F259" s="129" t="s">
        <v>17</v>
      </c>
      <c r="G259" s="100">
        <v>234000</v>
      </c>
      <c r="H259" s="97">
        <v>234900</v>
      </c>
      <c r="I259" s="99">
        <v>40600</v>
      </c>
      <c r="J259" s="97"/>
      <c r="K259" s="97"/>
      <c r="L259" s="97"/>
    </row>
    <row r="260" spans="1:12" x14ac:dyDescent="0.4">
      <c r="A260" s="3" t="s">
        <v>395</v>
      </c>
      <c r="B260" s="139">
        <v>33.090000000000003</v>
      </c>
      <c r="C260" s="97">
        <v>0.29199999999999998</v>
      </c>
      <c r="D260" s="98">
        <f t="shared" ref="D260:D292" si="17">B260+C260</f>
        <v>33.382000000000005</v>
      </c>
      <c r="E260" s="141">
        <v>1.2150000000000001</v>
      </c>
      <c r="F260" s="129" t="s">
        <v>17</v>
      </c>
      <c r="G260" s="100">
        <v>235000</v>
      </c>
      <c r="H260" s="97">
        <v>235900</v>
      </c>
      <c r="I260" s="99">
        <v>40500</v>
      </c>
      <c r="J260" s="97"/>
      <c r="K260" s="97"/>
      <c r="L260" s="97"/>
    </row>
    <row r="261" spans="1:12" x14ac:dyDescent="0.4">
      <c r="A261" s="3" t="s">
        <v>396</v>
      </c>
      <c r="B261" s="139">
        <v>33.69</v>
      </c>
      <c r="C261" s="97">
        <v>0.29199999999999998</v>
      </c>
      <c r="D261" s="98">
        <f t="shared" si="17"/>
        <v>33.981999999999999</v>
      </c>
      <c r="E261" s="141">
        <v>1.2109999999999999</v>
      </c>
      <c r="F261" s="129" t="s">
        <v>17</v>
      </c>
      <c r="G261" s="100">
        <v>236000</v>
      </c>
      <c r="H261" s="97">
        <v>236900</v>
      </c>
      <c r="I261" s="99">
        <v>40400</v>
      </c>
      <c r="J261" s="97"/>
      <c r="K261" s="97"/>
      <c r="L261" s="97"/>
    </row>
    <row r="262" spans="1:12" x14ac:dyDescent="0.4">
      <c r="A262" s="3" t="s">
        <v>397</v>
      </c>
      <c r="B262" s="139">
        <v>35.200000000000003</v>
      </c>
      <c r="C262" s="97">
        <v>0.29199999999999998</v>
      </c>
      <c r="D262" s="98">
        <f t="shared" si="17"/>
        <v>35.492000000000004</v>
      </c>
      <c r="E262" s="141">
        <v>1.01</v>
      </c>
      <c r="F262" s="129" t="s">
        <v>16</v>
      </c>
      <c r="G262" s="100">
        <v>237000</v>
      </c>
      <c r="H262" s="97">
        <v>237900</v>
      </c>
      <c r="I262" s="99">
        <v>40300</v>
      </c>
      <c r="J262" s="97"/>
      <c r="K262" s="97"/>
      <c r="L262" s="97"/>
    </row>
    <row r="263" spans="1:12" x14ac:dyDescent="0.4">
      <c r="A263" s="3" t="s">
        <v>398</v>
      </c>
      <c r="B263" s="139">
        <v>31.31</v>
      </c>
      <c r="C263" s="97">
        <v>0.29199999999999998</v>
      </c>
      <c r="D263" s="98">
        <f t="shared" si="17"/>
        <v>31.602</v>
      </c>
      <c r="E263" s="141">
        <v>1.0033333333333334</v>
      </c>
      <c r="F263" s="129" t="s">
        <v>17</v>
      </c>
      <c r="G263" s="100">
        <v>238000</v>
      </c>
      <c r="H263" s="97">
        <v>238900</v>
      </c>
      <c r="I263" s="99">
        <v>40200</v>
      </c>
      <c r="J263" s="97"/>
      <c r="K263" s="97"/>
      <c r="L263" s="97"/>
    </row>
    <row r="264" spans="1:12" x14ac:dyDescent="0.4">
      <c r="A264" s="3" t="s">
        <v>399</v>
      </c>
      <c r="B264" s="139">
        <v>33.28</v>
      </c>
      <c r="C264" s="97">
        <v>0.29199999999999998</v>
      </c>
      <c r="D264" s="98">
        <f t="shared" si="17"/>
        <v>33.572000000000003</v>
      </c>
      <c r="E264" s="141">
        <v>1.4087499999999999</v>
      </c>
      <c r="F264" s="129" t="s">
        <v>17</v>
      </c>
      <c r="G264" s="100">
        <v>239000</v>
      </c>
      <c r="H264" s="97">
        <v>239900</v>
      </c>
      <c r="I264" s="99">
        <v>40100</v>
      </c>
      <c r="J264" s="97"/>
      <c r="K264" s="97"/>
      <c r="L264" s="97"/>
    </row>
    <row r="265" spans="1:12" x14ac:dyDescent="0.4">
      <c r="A265" s="3" t="s">
        <v>400</v>
      </c>
      <c r="B265" s="139">
        <v>33.020000000000003</v>
      </c>
      <c r="C265" s="97">
        <v>0.29199999999999998</v>
      </c>
      <c r="D265" s="98">
        <f t="shared" si="17"/>
        <v>33.312000000000005</v>
      </c>
      <c r="E265" s="141">
        <v>1.4461538461538461</v>
      </c>
      <c r="F265" s="129" t="s">
        <v>17</v>
      </c>
      <c r="G265" s="100">
        <v>240000</v>
      </c>
      <c r="H265" s="97">
        <v>240900</v>
      </c>
      <c r="I265" s="99">
        <v>40000</v>
      </c>
      <c r="J265" s="97"/>
      <c r="K265" s="97"/>
      <c r="L265" s="97"/>
    </row>
    <row r="266" spans="1:12" x14ac:dyDescent="0.4">
      <c r="A266" s="3" t="s">
        <v>401</v>
      </c>
      <c r="B266" s="139">
        <v>31.24</v>
      </c>
      <c r="C266" s="97">
        <v>0.29199999999999998</v>
      </c>
      <c r="D266" s="98">
        <f t="shared" si="17"/>
        <v>31.532</v>
      </c>
      <c r="E266" s="141">
        <v>0.9600000000000003</v>
      </c>
      <c r="F266" s="129" t="s">
        <v>17</v>
      </c>
      <c r="G266" s="100">
        <v>241000</v>
      </c>
      <c r="H266" s="97">
        <v>241900</v>
      </c>
      <c r="I266" s="99">
        <v>39900</v>
      </c>
      <c r="J266" s="97"/>
      <c r="K266" s="97"/>
      <c r="L266" s="97"/>
    </row>
    <row r="267" spans="1:12" x14ac:dyDescent="0.4">
      <c r="A267" s="3" t="s">
        <v>402</v>
      </c>
      <c r="B267" s="139">
        <v>32.19</v>
      </c>
      <c r="C267" s="97">
        <v>0.29199999999999998</v>
      </c>
      <c r="D267" s="98">
        <f t="shared" si="17"/>
        <v>32.481999999999999</v>
      </c>
      <c r="E267" s="141">
        <v>1.0500000000000003</v>
      </c>
      <c r="F267" s="129" t="s">
        <v>17</v>
      </c>
      <c r="G267" s="100">
        <v>242000</v>
      </c>
      <c r="H267" s="97">
        <v>242900</v>
      </c>
      <c r="I267" s="99">
        <v>39800</v>
      </c>
      <c r="J267" s="97"/>
      <c r="K267" s="97"/>
      <c r="L267" s="97"/>
    </row>
    <row r="268" spans="1:12" x14ac:dyDescent="0.4">
      <c r="A268" s="3" t="s">
        <v>403</v>
      </c>
      <c r="B268" s="139">
        <v>34.1</v>
      </c>
      <c r="C268" s="97">
        <v>0.29199999999999998</v>
      </c>
      <c r="D268" s="98">
        <f t="shared" si="17"/>
        <v>34.392000000000003</v>
      </c>
      <c r="E268" s="141">
        <v>1.53</v>
      </c>
      <c r="F268" s="129" t="s">
        <v>17</v>
      </c>
      <c r="G268" s="100">
        <v>243000</v>
      </c>
      <c r="H268" s="97">
        <v>243900</v>
      </c>
      <c r="I268" s="99">
        <v>39700</v>
      </c>
      <c r="J268" s="97"/>
      <c r="K268" s="97"/>
      <c r="L268" s="97"/>
    </row>
    <row r="269" spans="1:12" x14ac:dyDescent="0.4">
      <c r="A269" s="3" t="s">
        <v>404</v>
      </c>
      <c r="B269" s="139">
        <v>31.29</v>
      </c>
      <c r="C269" s="97">
        <v>0.29199999999999998</v>
      </c>
      <c r="D269" s="98">
        <f t="shared" si="17"/>
        <v>31.582000000000001</v>
      </c>
      <c r="E269" s="141">
        <v>1.2475000000000001</v>
      </c>
      <c r="F269" s="129" t="s">
        <v>17</v>
      </c>
      <c r="G269" s="100">
        <v>244000</v>
      </c>
      <c r="H269" s="97">
        <v>244900</v>
      </c>
      <c r="I269" s="99">
        <v>39600</v>
      </c>
      <c r="J269" s="97"/>
      <c r="K269" s="97"/>
      <c r="L269" s="97"/>
    </row>
    <row r="270" spans="1:12" x14ac:dyDescent="0.4">
      <c r="A270" s="3" t="s">
        <v>405</v>
      </c>
      <c r="B270" s="139">
        <v>33.94</v>
      </c>
      <c r="C270" s="97">
        <v>0.29199999999999998</v>
      </c>
      <c r="D270" s="98">
        <f t="shared" si="17"/>
        <v>34.231999999999999</v>
      </c>
      <c r="E270" s="141">
        <v>1.2749999999999999</v>
      </c>
      <c r="F270" s="129" t="s">
        <v>16</v>
      </c>
      <c r="G270" s="100">
        <v>245000</v>
      </c>
      <c r="H270" s="97">
        <v>245900</v>
      </c>
      <c r="I270" s="99">
        <v>39500</v>
      </c>
      <c r="J270" s="97"/>
      <c r="K270" s="97"/>
      <c r="L270" s="97"/>
    </row>
    <row r="271" spans="1:12" x14ac:dyDescent="0.4">
      <c r="A271" s="3" t="s">
        <v>406</v>
      </c>
      <c r="B271" s="139">
        <v>34.619999999999997</v>
      </c>
      <c r="C271" s="97">
        <v>0.29199999999999998</v>
      </c>
      <c r="D271" s="98">
        <f t="shared" si="17"/>
        <v>34.911999999999999</v>
      </c>
      <c r="E271" s="141">
        <v>1.4</v>
      </c>
      <c r="F271" s="129" t="s">
        <v>16</v>
      </c>
      <c r="G271" s="100">
        <v>246000</v>
      </c>
      <c r="H271" s="97">
        <v>246900</v>
      </c>
      <c r="I271" s="99">
        <v>39400</v>
      </c>
      <c r="J271" s="97"/>
      <c r="K271" s="97"/>
      <c r="L271" s="97"/>
    </row>
    <row r="272" spans="1:12" x14ac:dyDescent="0.4">
      <c r="A272" s="3" t="s">
        <v>407</v>
      </c>
      <c r="B272" s="139">
        <v>33.92</v>
      </c>
      <c r="C272" s="97">
        <v>0.29199999999999998</v>
      </c>
      <c r="D272" s="98">
        <f t="shared" si="17"/>
        <v>34.212000000000003</v>
      </c>
      <c r="E272" s="141">
        <v>1.4</v>
      </c>
      <c r="F272" s="129" t="s">
        <v>16</v>
      </c>
      <c r="G272" s="100">
        <v>247000</v>
      </c>
      <c r="H272" s="97">
        <v>247900</v>
      </c>
      <c r="I272" s="99">
        <v>39300</v>
      </c>
      <c r="J272" s="97"/>
      <c r="K272" s="97"/>
      <c r="L272" s="97"/>
    </row>
    <row r="273" spans="1:12" x14ac:dyDescent="0.4">
      <c r="A273" s="3" t="s">
        <v>408</v>
      </c>
      <c r="B273" s="139">
        <v>34.25</v>
      </c>
      <c r="C273" s="97">
        <v>0.29199999999999998</v>
      </c>
      <c r="D273" s="98">
        <f t="shared" si="17"/>
        <v>34.542000000000002</v>
      </c>
      <c r="E273" s="141">
        <v>1.67</v>
      </c>
      <c r="F273" s="129" t="s">
        <v>16</v>
      </c>
      <c r="G273" s="100">
        <v>248000</v>
      </c>
      <c r="H273" s="97">
        <v>248900</v>
      </c>
      <c r="I273" s="99">
        <v>39200</v>
      </c>
      <c r="J273" s="97"/>
      <c r="K273" s="97"/>
      <c r="L273" s="97"/>
    </row>
    <row r="274" spans="1:12" x14ac:dyDescent="0.4">
      <c r="A274" s="3" t="s">
        <v>409</v>
      </c>
      <c r="B274" s="139">
        <v>35.450000000000003</v>
      </c>
      <c r="C274" s="97">
        <v>0.29199999999999998</v>
      </c>
      <c r="D274" s="98">
        <f t="shared" si="17"/>
        <v>35.742000000000004</v>
      </c>
      <c r="E274" s="141">
        <v>1.3</v>
      </c>
      <c r="F274" s="129" t="s">
        <v>16</v>
      </c>
      <c r="G274" s="100">
        <v>249000</v>
      </c>
      <c r="H274" s="97">
        <v>249900</v>
      </c>
      <c r="I274" s="99">
        <v>39100</v>
      </c>
      <c r="J274" s="97"/>
      <c r="K274" s="97"/>
      <c r="L274" s="97"/>
    </row>
    <row r="275" spans="1:12" x14ac:dyDescent="0.4">
      <c r="A275" s="3" t="s">
        <v>410</v>
      </c>
      <c r="B275" s="139">
        <v>31.47</v>
      </c>
      <c r="C275" s="97">
        <v>0.29199999999999998</v>
      </c>
      <c r="D275" s="98">
        <f t="shared" si="17"/>
        <v>31.762</v>
      </c>
      <c r="E275" s="141">
        <v>1.3049999999999999</v>
      </c>
      <c r="F275" s="129" t="s">
        <v>17</v>
      </c>
      <c r="G275" s="100">
        <v>250000</v>
      </c>
      <c r="H275" s="97">
        <v>250900</v>
      </c>
      <c r="I275" s="99">
        <v>39000</v>
      </c>
      <c r="J275" s="97"/>
      <c r="K275" s="97"/>
      <c r="L275" s="97"/>
    </row>
    <row r="276" spans="1:12" x14ac:dyDescent="0.4">
      <c r="A276" s="3" t="s">
        <v>411</v>
      </c>
      <c r="B276" s="139">
        <v>33.94</v>
      </c>
      <c r="C276" s="97">
        <v>0.29199999999999998</v>
      </c>
      <c r="D276" s="98">
        <f t="shared" si="17"/>
        <v>34.231999999999999</v>
      </c>
      <c r="E276" s="141">
        <v>1.28</v>
      </c>
      <c r="F276" s="129" t="s">
        <v>17</v>
      </c>
      <c r="G276" s="100">
        <v>251000</v>
      </c>
      <c r="H276" s="97">
        <v>251900</v>
      </c>
      <c r="I276" s="99">
        <v>38900</v>
      </c>
      <c r="J276" s="97"/>
      <c r="K276" s="97"/>
      <c r="L276" s="97"/>
    </row>
    <row r="277" spans="1:12" x14ac:dyDescent="0.4">
      <c r="A277" s="3" t="s">
        <v>412</v>
      </c>
      <c r="B277" s="139">
        <v>33.86</v>
      </c>
      <c r="C277" s="97">
        <v>0.29199999999999998</v>
      </c>
      <c r="D277" s="98">
        <f t="shared" si="17"/>
        <v>34.152000000000001</v>
      </c>
      <c r="E277" s="141">
        <v>1.3083333333333333</v>
      </c>
      <c r="F277" s="129" t="s">
        <v>17</v>
      </c>
      <c r="G277" s="100">
        <v>252000</v>
      </c>
      <c r="H277" s="97">
        <v>252900</v>
      </c>
      <c r="I277" s="99">
        <v>38800</v>
      </c>
      <c r="J277" s="97"/>
      <c r="K277" s="97"/>
      <c r="L277" s="97"/>
    </row>
    <row r="278" spans="1:12" x14ac:dyDescent="0.4">
      <c r="A278" s="3" t="s">
        <v>413</v>
      </c>
      <c r="B278" s="139">
        <v>34.770000000000003</v>
      </c>
      <c r="C278" s="97">
        <v>0.29199999999999998</v>
      </c>
      <c r="D278" s="98">
        <f t="shared" si="17"/>
        <v>35.062000000000005</v>
      </c>
      <c r="E278" s="141">
        <v>1.65</v>
      </c>
      <c r="F278" s="129" t="s">
        <v>16</v>
      </c>
      <c r="G278" s="100">
        <v>253000</v>
      </c>
      <c r="H278" s="97">
        <v>253900</v>
      </c>
      <c r="I278" s="99">
        <v>38700</v>
      </c>
      <c r="J278" s="97"/>
      <c r="K278" s="97"/>
      <c r="L278" s="97"/>
    </row>
    <row r="279" spans="1:12" x14ac:dyDescent="0.4">
      <c r="A279" s="3" t="s">
        <v>414</v>
      </c>
      <c r="B279" s="139">
        <v>34.4</v>
      </c>
      <c r="C279" s="97">
        <v>0.29199999999999998</v>
      </c>
      <c r="D279" s="98">
        <f t="shared" si="17"/>
        <v>34.692</v>
      </c>
      <c r="E279" s="141">
        <v>1.18</v>
      </c>
      <c r="F279" s="129" t="s">
        <v>17</v>
      </c>
      <c r="G279" s="100">
        <v>254000</v>
      </c>
      <c r="H279" s="97">
        <v>254900</v>
      </c>
      <c r="I279" s="99">
        <v>38600</v>
      </c>
      <c r="J279" s="97"/>
      <c r="K279" s="97"/>
      <c r="L279" s="97"/>
    </row>
    <row r="280" spans="1:12" x14ac:dyDescent="0.4">
      <c r="A280" s="3" t="s">
        <v>415</v>
      </c>
      <c r="B280" s="139">
        <v>33.79</v>
      </c>
      <c r="C280" s="97">
        <v>0.29199999999999998</v>
      </c>
      <c r="D280" s="98">
        <f t="shared" si="17"/>
        <v>34.082000000000001</v>
      </c>
      <c r="E280" s="141">
        <v>1.01</v>
      </c>
      <c r="F280" s="129" t="s">
        <v>16</v>
      </c>
      <c r="G280" s="100">
        <v>255000</v>
      </c>
      <c r="H280" s="97">
        <v>255900</v>
      </c>
      <c r="I280" s="99">
        <v>38500</v>
      </c>
      <c r="J280" s="97"/>
      <c r="K280" s="97"/>
      <c r="L280" s="97"/>
    </row>
    <row r="281" spans="1:12" x14ac:dyDescent="0.4">
      <c r="A281" s="3" t="s">
        <v>416</v>
      </c>
      <c r="B281" s="139">
        <v>31.35</v>
      </c>
      <c r="C281" s="97">
        <v>0.29199999999999998</v>
      </c>
      <c r="D281" s="98">
        <f t="shared" si="17"/>
        <v>31.642000000000003</v>
      </c>
      <c r="E281" s="141">
        <v>1.232</v>
      </c>
      <c r="F281" s="129" t="s">
        <v>17</v>
      </c>
      <c r="G281" s="100">
        <v>256000</v>
      </c>
      <c r="H281" s="97">
        <v>256900</v>
      </c>
      <c r="I281" s="99">
        <v>38400</v>
      </c>
      <c r="J281" s="97"/>
      <c r="K281" s="97"/>
      <c r="L281" s="97"/>
    </row>
    <row r="282" spans="1:12" x14ac:dyDescent="0.4">
      <c r="A282" s="3" t="s">
        <v>417</v>
      </c>
      <c r="B282" s="139">
        <v>33.04</v>
      </c>
      <c r="C282" s="97">
        <v>0.29199999999999998</v>
      </c>
      <c r="D282" s="98">
        <f t="shared" si="17"/>
        <v>33.332000000000001</v>
      </c>
      <c r="E282" s="141">
        <v>1.1100000000000001</v>
      </c>
      <c r="F282" s="129" t="s">
        <v>17</v>
      </c>
      <c r="G282" s="100">
        <v>257000</v>
      </c>
      <c r="H282" s="97">
        <v>257900</v>
      </c>
      <c r="I282" s="99">
        <v>38300</v>
      </c>
      <c r="J282" s="97"/>
      <c r="K282" s="97"/>
      <c r="L282" s="97"/>
    </row>
    <row r="283" spans="1:12" x14ac:dyDescent="0.4">
      <c r="A283" s="3" t="s">
        <v>418</v>
      </c>
      <c r="B283" s="139">
        <v>33.950000000000003</v>
      </c>
      <c r="C283" s="97">
        <v>0.29199999999999998</v>
      </c>
      <c r="D283" s="98">
        <f t="shared" si="17"/>
        <v>34.242000000000004</v>
      </c>
      <c r="E283" s="141">
        <v>1.1499999999999999</v>
      </c>
      <c r="F283" s="129" t="s">
        <v>17</v>
      </c>
      <c r="G283" s="100">
        <v>258000</v>
      </c>
      <c r="H283" s="97">
        <v>258900</v>
      </c>
      <c r="I283" s="99">
        <v>38200</v>
      </c>
      <c r="J283" s="97"/>
      <c r="K283" s="97"/>
      <c r="L283" s="97"/>
    </row>
    <row r="284" spans="1:12" x14ac:dyDescent="0.4">
      <c r="A284" s="3" t="s">
        <v>419</v>
      </c>
      <c r="B284" s="139">
        <v>33.65</v>
      </c>
      <c r="C284" s="97">
        <v>0.29199999999999998</v>
      </c>
      <c r="D284" s="98">
        <f t="shared" si="17"/>
        <v>33.942</v>
      </c>
      <c r="E284" s="141">
        <v>1.0391666666666668</v>
      </c>
      <c r="F284" s="129" t="s">
        <v>17</v>
      </c>
      <c r="G284" s="100">
        <v>259000</v>
      </c>
      <c r="H284" s="97">
        <v>259900</v>
      </c>
      <c r="I284" s="99">
        <v>38100</v>
      </c>
      <c r="J284" s="97"/>
      <c r="K284" s="97"/>
      <c r="L284" s="97"/>
    </row>
    <row r="285" spans="1:12" x14ac:dyDescent="0.4">
      <c r="A285" s="3" t="s">
        <v>420</v>
      </c>
      <c r="B285" s="139">
        <v>30.24</v>
      </c>
      <c r="C285" s="97">
        <v>0.29199999999999998</v>
      </c>
      <c r="D285" s="98">
        <f t="shared" si="17"/>
        <v>30.532</v>
      </c>
      <c r="E285" s="141">
        <v>1.18</v>
      </c>
      <c r="F285" s="129" t="s">
        <v>17</v>
      </c>
      <c r="G285" s="100">
        <v>260000</v>
      </c>
      <c r="H285" s="97">
        <v>260900</v>
      </c>
      <c r="I285" s="99">
        <v>38000</v>
      </c>
      <c r="J285" s="97"/>
      <c r="K285" s="97"/>
      <c r="L285" s="97"/>
    </row>
    <row r="286" spans="1:12" x14ac:dyDescent="0.4">
      <c r="A286" s="3" t="s">
        <v>421</v>
      </c>
      <c r="B286" s="139">
        <v>33.85</v>
      </c>
      <c r="C286" s="97">
        <v>0.29199999999999998</v>
      </c>
      <c r="D286" s="98">
        <f t="shared" si="17"/>
        <v>34.142000000000003</v>
      </c>
      <c r="E286" s="141">
        <v>1.4915384615384615</v>
      </c>
      <c r="F286" s="129" t="s">
        <v>16</v>
      </c>
      <c r="G286" s="100">
        <v>261000</v>
      </c>
      <c r="H286" s="97">
        <v>261900</v>
      </c>
      <c r="I286" s="99">
        <v>37900</v>
      </c>
      <c r="J286" s="97"/>
      <c r="K286" s="97"/>
      <c r="L286" s="97"/>
    </row>
    <row r="287" spans="1:12" x14ac:dyDescent="0.4">
      <c r="A287" s="3" t="s">
        <v>422</v>
      </c>
      <c r="B287" s="139">
        <v>33.72</v>
      </c>
      <c r="C287" s="97">
        <v>0.29199999999999998</v>
      </c>
      <c r="D287" s="98">
        <f t="shared" si="17"/>
        <v>34.012</v>
      </c>
      <c r="E287" s="141">
        <v>1.4242857142857144</v>
      </c>
      <c r="F287" s="129" t="s">
        <v>16</v>
      </c>
      <c r="G287" s="100">
        <v>262000</v>
      </c>
      <c r="H287" s="97">
        <v>262900</v>
      </c>
      <c r="I287" s="99">
        <v>37800</v>
      </c>
      <c r="J287" s="97"/>
      <c r="K287" s="97"/>
      <c r="L287" s="97"/>
    </row>
    <row r="288" spans="1:12" x14ac:dyDescent="0.4">
      <c r="A288" s="3" t="s">
        <v>423</v>
      </c>
      <c r="B288" s="139">
        <v>28.93</v>
      </c>
      <c r="C288" s="97">
        <v>0.29199999999999998</v>
      </c>
      <c r="D288" s="98">
        <f t="shared" si="17"/>
        <v>29.222000000000001</v>
      </c>
      <c r="E288" s="141">
        <v>0.74</v>
      </c>
      <c r="F288" s="129" t="s">
        <v>17</v>
      </c>
      <c r="G288" s="100">
        <v>263000</v>
      </c>
      <c r="H288" s="97">
        <v>263900</v>
      </c>
      <c r="I288" s="99">
        <v>37700</v>
      </c>
      <c r="J288" s="97"/>
      <c r="K288" s="97"/>
      <c r="L288" s="97"/>
    </row>
    <row r="289" spans="1:12" x14ac:dyDescent="0.4">
      <c r="A289" s="3" t="s">
        <v>424</v>
      </c>
      <c r="B289" s="139">
        <v>33.299999999999997</v>
      </c>
      <c r="C289" s="97">
        <v>0.29199999999999998</v>
      </c>
      <c r="D289" s="98">
        <f t="shared" si="17"/>
        <v>33.591999999999999</v>
      </c>
      <c r="E289" s="141">
        <v>1.3983333333333334</v>
      </c>
      <c r="F289" s="129" t="s">
        <v>17</v>
      </c>
      <c r="G289" s="100">
        <v>264000</v>
      </c>
      <c r="H289" s="97">
        <v>264900</v>
      </c>
      <c r="I289" s="99">
        <v>37600</v>
      </c>
      <c r="J289" s="97"/>
      <c r="K289" s="97"/>
      <c r="L289" s="97"/>
    </row>
    <row r="290" spans="1:12" x14ac:dyDescent="0.4">
      <c r="A290" s="3" t="s">
        <v>425</v>
      </c>
      <c r="B290" s="139">
        <v>32.17</v>
      </c>
      <c r="C290" s="97">
        <v>0.29199999999999998</v>
      </c>
      <c r="D290" s="98">
        <f t="shared" si="17"/>
        <v>32.462000000000003</v>
      </c>
      <c r="E290" s="141">
        <v>1.2224999999999999</v>
      </c>
      <c r="F290" s="129" t="s">
        <v>17</v>
      </c>
      <c r="G290" s="100">
        <v>265000</v>
      </c>
      <c r="H290" s="97">
        <v>265900</v>
      </c>
      <c r="I290" s="99">
        <v>37500</v>
      </c>
      <c r="J290" s="97"/>
      <c r="K290" s="97"/>
      <c r="L290" s="97"/>
    </row>
    <row r="291" spans="1:12" x14ac:dyDescent="0.4">
      <c r="A291" s="3" t="s">
        <v>426</v>
      </c>
      <c r="B291" s="139">
        <v>34.14</v>
      </c>
      <c r="C291" s="97">
        <v>0.29199999999999998</v>
      </c>
      <c r="D291" s="98">
        <f t="shared" si="17"/>
        <v>34.432000000000002</v>
      </c>
      <c r="E291" s="141">
        <v>1.1000000000000001</v>
      </c>
      <c r="F291" s="129" t="s">
        <v>16</v>
      </c>
      <c r="G291" s="100">
        <v>266000</v>
      </c>
      <c r="H291" s="97">
        <v>266900</v>
      </c>
      <c r="I291" s="99">
        <v>37400</v>
      </c>
      <c r="J291" s="97"/>
      <c r="K291" s="97"/>
      <c r="L291" s="97"/>
    </row>
    <row r="292" spans="1:12" ht="17.399999999999999" thickBot="1" x14ac:dyDescent="0.45">
      <c r="A292" s="4" t="s">
        <v>427</v>
      </c>
      <c r="B292" s="140">
        <v>33.840000000000003</v>
      </c>
      <c r="C292" s="140">
        <v>0.29199999999999998</v>
      </c>
      <c r="D292" s="106">
        <f>B292+C292</f>
        <v>34.132000000000005</v>
      </c>
      <c r="E292" s="142">
        <v>1.2</v>
      </c>
      <c r="F292" s="130" t="s">
        <v>16</v>
      </c>
      <c r="G292" s="100">
        <v>267000</v>
      </c>
      <c r="H292" s="97">
        <v>267900</v>
      </c>
      <c r="I292" s="99">
        <v>37300</v>
      </c>
      <c r="J292" s="97"/>
      <c r="K292" s="97"/>
      <c r="L292" s="97"/>
    </row>
    <row r="293" spans="1:12" x14ac:dyDescent="0.4">
      <c r="C293" s="95"/>
      <c r="D293" s="96"/>
      <c r="E293" s="95"/>
      <c r="F293" s="95"/>
      <c r="G293" s="100">
        <v>268000</v>
      </c>
      <c r="H293" s="97">
        <v>268900</v>
      </c>
      <c r="I293" s="99">
        <v>37200</v>
      </c>
      <c r="J293" s="95"/>
      <c r="K293" s="95"/>
      <c r="L293" s="95"/>
    </row>
    <row r="294" spans="1:12" x14ac:dyDescent="0.4">
      <c r="C294" s="95"/>
      <c r="D294" s="96"/>
      <c r="E294" s="95"/>
      <c r="F294" s="95"/>
      <c r="G294" s="100">
        <v>269000</v>
      </c>
      <c r="H294" s="97">
        <v>269900</v>
      </c>
      <c r="I294" s="99">
        <v>37100</v>
      </c>
      <c r="J294" s="95"/>
      <c r="K294" s="95"/>
      <c r="L294" s="95"/>
    </row>
    <row r="295" spans="1:12" x14ac:dyDescent="0.4">
      <c r="C295" s="95"/>
      <c r="D295" s="96"/>
      <c r="E295" s="95"/>
      <c r="F295" s="95"/>
      <c r="G295" s="100">
        <v>270000</v>
      </c>
      <c r="H295" s="97">
        <v>270900</v>
      </c>
      <c r="I295" s="99">
        <v>37000</v>
      </c>
      <c r="J295" s="95"/>
      <c r="K295" s="95"/>
      <c r="L295" s="95"/>
    </row>
    <row r="296" spans="1:12" x14ac:dyDescent="0.4">
      <c r="C296" s="95"/>
      <c r="D296" s="96"/>
      <c r="E296" s="95"/>
      <c r="F296" s="95"/>
      <c r="G296" s="100">
        <v>271000</v>
      </c>
      <c r="H296" s="97">
        <v>271900</v>
      </c>
      <c r="I296" s="99">
        <v>36900</v>
      </c>
      <c r="J296" s="95"/>
      <c r="K296" s="95"/>
      <c r="L296" s="95"/>
    </row>
    <row r="297" spans="1:12" x14ac:dyDescent="0.4">
      <c r="C297" s="95"/>
      <c r="D297" s="96"/>
      <c r="E297" s="95"/>
      <c r="F297" s="95"/>
      <c r="G297" s="100">
        <v>272000</v>
      </c>
      <c r="H297" s="97">
        <v>272900</v>
      </c>
      <c r="I297" s="99">
        <v>36800</v>
      </c>
      <c r="J297" s="95"/>
      <c r="K297" s="95"/>
      <c r="L297" s="95"/>
    </row>
    <row r="298" spans="1:12" x14ac:dyDescent="0.4">
      <c r="C298" s="95"/>
      <c r="D298" s="96"/>
      <c r="E298" s="95"/>
      <c r="F298" s="95"/>
      <c r="G298" s="100">
        <v>273000</v>
      </c>
      <c r="H298" s="97">
        <v>273900</v>
      </c>
      <c r="I298" s="99">
        <v>36700</v>
      </c>
      <c r="J298" s="95"/>
      <c r="K298" s="95"/>
      <c r="L298" s="95"/>
    </row>
    <row r="299" spans="1:12" x14ac:dyDescent="0.4">
      <c r="C299" s="95"/>
      <c r="D299" s="96"/>
      <c r="E299" s="95"/>
      <c r="F299" s="95"/>
      <c r="G299" s="100">
        <v>274000</v>
      </c>
      <c r="H299" s="97">
        <v>274900</v>
      </c>
      <c r="I299" s="99">
        <v>36600</v>
      </c>
      <c r="J299" s="95"/>
      <c r="K299" s="95"/>
      <c r="L299" s="95"/>
    </row>
    <row r="300" spans="1:12" x14ac:dyDescent="0.4">
      <c r="C300" s="95"/>
      <c r="D300" s="96"/>
      <c r="E300" s="95"/>
      <c r="F300" s="95"/>
      <c r="G300" s="100">
        <v>275000</v>
      </c>
      <c r="H300" s="97">
        <v>275900</v>
      </c>
      <c r="I300" s="99">
        <v>36500</v>
      </c>
      <c r="J300" s="95"/>
      <c r="K300" s="95"/>
      <c r="L300" s="95"/>
    </row>
    <row r="301" spans="1:12" x14ac:dyDescent="0.4">
      <c r="C301" s="95"/>
      <c r="D301" s="96"/>
      <c r="E301" s="95"/>
      <c r="F301" s="95"/>
      <c r="G301" s="100">
        <v>276000</v>
      </c>
      <c r="H301" s="97">
        <v>276900</v>
      </c>
      <c r="I301" s="99">
        <v>36400</v>
      </c>
      <c r="J301" s="95"/>
      <c r="K301" s="95"/>
      <c r="L301" s="95"/>
    </row>
    <row r="302" spans="1:12" x14ac:dyDescent="0.4">
      <c r="C302" s="95"/>
      <c r="D302" s="96"/>
      <c r="E302" s="95"/>
      <c r="F302" s="95"/>
      <c r="G302" s="100">
        <v>277000</v>
      </c>
      <c r="H302" s="97">
        <v>277900</v>
      </c>
      <c r="I302" s="99">
        <v>36300</v>
      </c>
      <c r="J302" s="95"/>
      <c r="K302" s="95"/>
      <c r="L302" s="95"/>
    </row>
    <row r="303" spans="1:12" x14ac:dyDescent="0.4">
      <c r="C303" s="95"/>
      <c r="D303" s="96"/>
      <c r="E303" s="95"/>
      <c r="F303" s="95"/>
      <c r="G303" s="100">
        <v>278000</v>
      </c>
      <c r="H303" s="97">
        <v>278900</v>
      </c>
      <c r="I303" s="99">
        <v>36200</v>
      </c>
      <c r="J303" s="95"/>
      <c r="K303" s="95"/>
      <c r="L303" s="95"/>
    </row>
    <row r="304" spans="1:12" x14ac:dyDescent="0.4">
      <c r="C304" s="95"/>
      <c r="D304" s="96"/>
      <c r="E304" s="95"/>
      <c r="F304" s="95"/>
      <c r="G304" s="100">
        <v>279000</v>
      </c>
      <c r="H304" s="97">
        <v>279900</v>
      </c>
      <c r="I304" s="99">
        <v>36100</v>
      </c>
      <c r="J304" s="95"/>
      <c r="K304" s="95"/>
      <c r="L304" s="95"/>
    </row>
    <row r="305" spans="3:12" x14ac:dyDescent="0.4">
      <c r="C305" s="95"/>
      <c r="D305" s="96"/>
      <c r="E305" s="95"/>
      <c r="F305" s="95"/>
      <c r="G305" s="100">
        <v>280000</v>
      </c>
      <c r="H305" s="97">
        <v>280900</v>
      </c>
      <c r="I305" s="99">
        <v>36000</v>
      </c>
      <c r="J305" s="95"/>
      <c r="K305" s="95"/>
      <c r="L305" s="95"/>
    </row>
    <row r="306" spans="3:12" x14ac:dyDescent="0.4">
      <c r="C306" s="95"/>
      <c r="D306" s="96"/>
      <c r="E306" s="95"/>
      <c r="F306" s="95"/>
      <c r="G306" s="100">
        <v>281000</v>
      </c>
      <c r="H306" s="97">
        <v>281900</v>
      </c>
      <c r="I306" s="99">
        <v>35900</v>
      </c>
      <c r="J306" s="95"/>
      <c r="K306" s="95"/>
      <c r="L306" s="95"/>
    </row>
    <row r="307" spans="3:12" x14ac:dyDescent="0.4">
      <c r="C307" s="95"/>
      <c r="D307" s="96"/>
      <c r="E307" s="95"/>
      <c r="F307" s="95"/>
      <c r="G307" s="100">
        <v>282000</v>
      </c>
      <c r="H307" s="97">
        <v>282900</v>
      </c>
      <c r="I307" s="99">
        <v>35800</v>
      </c>
      <c r="J307" s="95"/>
      <c r="K307" s="95"/>
      <c r="L307" s="95"/>
    </row>
    <row r="308" spans="3:12" x14ac:dyDescent="0.4">
      <c r="C308" s="95"/>
      <c r="D308" s="96"/>
      <c r="E308" s="95"/>
      <c r="F308" s="95"/>
      <c r="G308" s="100">
        <v>283000</v>
      </c>
      <c r="H308" s="97">
        <v>283900</v>
      </c>
      <c r="I308" s="99">
        <v>35700</v>
      </c>
      <c r="J308" s="95"/>
      <c r="K308" s="95"/>
      <c r="L308" s="95"/>
    </row>
    <row r="309" spans="3:12" x14ac:dyDescent="0.4">
      <c r="C309" s="95"/>
      <c r="D309" s="96"/>
      <c r="E309" s="95"/>
      <c r="F309" s="95"/>
      <c r="G309" s="100">
        <v>284000</v>
      </c>
      <c r="H309" s="97">
        <v>284900</v>
      </c>
      <c r="I309" s="99">
        <v>35600</v>
      </c>
      <c r="J309" s="95"/>
      <c r="K309" s="95"/>
      <c r="L309" s="95"/>
    </row>
    <row r="310" spans="3:12" x14ac:dyDescent="0.4">
      <c r="C310" s="95"/>
      <c r="D310" s="96"/>
      <c r="E310" s="95"/>
      <c r="F310" s="95"/>
      <c r="G310" s="100">
        <v>285000</v>
      </c>
      <c r="H310" s="97">
        <v>285900</v>
      </c>
      <c r="I310" s="99">
        <v>35500</v>
      </c>
      <c r="J310" s="95"/>
      <c r="K310" s="95"/>
      <c r="L310" s="95"/>
    </row>
    <row r="311" spans="3:12" x14ac:dyDescent="0.4">
      <c r="C311" s="95"/>
      <c r="D311" s="96"/>
      <c r="E311" s="95"/>
      <c r="F311" s="95"/>
      <c r="G311" s="100">
        <v>286000</v>
      </c>
      <c r="H311" s="97">
        <v>286900</v>
      </c>
      <c r="I311" s="99">
        <v>35400</v>
      </c>
      <c r="J311" s="95"/>
      <c r="K311" s="95"/>
      <c r="L311" s="95"/>
    </row>
    <row r="312" spans="3:12" x14ac:dyDescent="0.4">
      <c r="C312" s="95"/>
      <c r="D312" s="96"/>
      <c r="E312" s="95"/>
      <c r="F312" s="95"/>
      <c r="G312" s="100">
        <v>287000</v>
      </c>
      <c r="H312" s="97">
        <v>287900</v>
      </c>
      <c r="I312" s="99">
        <v>35300</v>
      </c>
      <c r="J312" s="95"/>
      <c r="K312" s="95"/>
      <c r="L312" s="95"/>
    </row>
    <row r="313" spans="3:12" x14ac:dyDescent="0.4">
      <c r="C313" s="95"/>
      <c r="D313" s="96"/>
      <c r="E313" s="95"/>
      <c r="F313" s="95"/>
      <c r="G313" s="100">
        <v>288000</v>
      </c>
      <c r="H313" s="97">
        <v>288900</v>
      </c>
      <c r="I313" s="99">
        <v>35200</v>
      </c>
      <c r="J313" s="95"/>
      <c r="K313" s="95"/>
      <c r="L313" s="95"/>
    </row>
    <row r="314" spans="3:12" x14ac:dyDescent="0.4">
      <c r="C314" s="95"/>
      <c r="D314" s="96"/>
      <c r="E314" s="95"/>
      <c r="F314" s="95"/>
      <c r="G314" s="100">
        <v>289000</v>
      </c>
      <c r="H314" s="97">
        <v>289900</v>
      </c>
      <c r="I314" s="99">
        <v>35100</v>
      </c>
      <c r="J314" s="95"/>
      <c r="K314" s="95"/>
      <c r="L314" s="95"/>
    </row>
    <row r="315" spans="3:12" x14ac:dyDescent="0.4">
      <c r="C315" s="95"/>
      <c r="D315" s="96"/>
      <c r="E315" s="95"/>
      <c r="F315" s="95"/>
      <c r="G315" s="100">
        <v>290000</v>
      </c>
      <c r="H315" s="97">
        <v>290900</v>
      </c>
      <c r="I315" s="99">
        <v>35000</v>
      </c>
      <c r="J315" s="95"/>
      <c r="K315" s="95"/>
      <c r="L315" s="95"/>
    </row>
    <row r="316" spans="3:12" x14ac:dyDescent="0.4">
      <c r="C316" s="95"/>
      <c r="D316" s="96"/>
      <c r="E316" s="95"/>
      <c r="F316" s="95"/>
      <c r="G316" s="100">
        <v>291000</v>
      </c>
      <c r="H316" s="97">
        <v>291900</v>
      </c>
      <c r="I316" s="99">
        <v>34900</v>
      </c>
      <c r="J316" s="95"/>
      <c r="K316" s="95"/>
      <c r="L316" s="95"/>
    </row>
    <row r="317" spans="3:12" x14ac:dyDescent="0.4">
      <c r="C317" s="95"/>
      <c r="D317" s="96"/>
      <c r="E317" s="95"/>
      <c r="F317" s="95"/>
      <c r="G317" s="100">
        <v>292000</v>
      </c>
      <c r="H317" s="97">
        <v>292900</v>
      </c>
      <c r="I317" s="99">
        <v>34800</v>
      </c>
      <c r="J317" s="95"/>
      <c r="K317" s="95"/>
      <c r="L317" s="95"/>
    </row>
    <row r="318" spans="3:12" x14ac:dyDescent="0.4">
      <c r="C318" s="95"/>
      <c r="D318" s="96"/>
      <c r="E318" s="95"/>
      <c r="F318" s="95"/>
      <c r="G318" s="100">
        <v>293000</v>
      </c>
      <c r="H318" s="97">
        <v>293900</v>
      </c>
      <c r="I318" s="99">
        <v>34700</v>
      </c>
      <c r="J318" s="95"/>
      <c r="K318" s="95"/>
      <c r="L318" s="95"/>
    </row>
    <row r="319" spans="3:12" x14ac:dyDescent="0.4">
      <c r="C319" s="95"/>
      <c r="D319" s="96"/>
      <c r="E319" s="95"/>
      <c r="F319" s="95"/>
      <c r="G319" s="100">
        <v>294000</v>
      </c>
      <c r="H319" s="97">
        <v>294900</v>
      </c>
      <c r="I319" s="99">
        <v>34600</v>
      </c>
      <c r="J319" s="95"/>
      <c r="K319" s="95"/>
      <c r="L319" s="95"/>
    </row>
    <row r="320" spans="3:12" x14ac:dyDescent="0.4">
      <c r="C320" s="95"/>
      <c r="D320" s="96"/>
      <c r="E320" s="95"/>
      <c r="F320" s="95"/>
      <c r="G320" s="100">
        <v>295000</v>
      </c>
      <c r="H320" s="97">
        <v>295900</v>
      </c>
      <c r="I320" s="99">
        <v>34500</v>
      </c>
      <c r="J320" s="95"/>
      <c r="K320" s="95"/>
      <c r="L320" s="95"/>
    </row>
    <row r="321" spans="3:12" x14ac:dyDescent="0.4">
      <c r="C321" s="95"/>
      <c r="D321" s="96"/>
      <c r="E321" s="95"/>
      <c r="F321" s="95"/>
      <c r="G321" s="100">
        <v>296000</v>
      </c>
      <c r="H321" s="97">
        <v>296900</v>
      </c>
      <c r="I321" s="99">
        <v>34400</v>
      </c>
      <c r="J321" s="95"/>
      <c r="K321" s="95"/>
      <c r="L321" s="95"/>
    </row>
    <row r="322" spans="3:12" x14ac:dyDescent="0.4">
      <c r="C322" s="95"/>
      <c r="D322" s="96"/>
      <c r="E322" s="95"/>
      <c r="F322" s="95"/>
      <c r="G322" s="100">
        <v>297000</v>
      </c>
      <c r="H322" s="97">
        <v>297900</v>
      </c>
      <c r="I322" s="99">
        <v>34300</v>
      </c>
      <c r="J322" s="95"/>
      <c r="K322" s="95"/>
      <c r="L322" s="95"/>
    </row>
    <row r="323" spans="3:12" x14ac:dyDescent="0.4">
      <c r="C323" s="95"/>
      <c r="D323" s="96"/>
      <c r="E323" s="95"/>
      <c r="F323" s="95"/>
      <c r="G323" s="100">
        <v>298000</v>
      </c>
      <c r="H323" s="97">
        <v>298900</v>
      </c>
      <c r="I323" s="99">
        <v>34200</v>
      </c>
      <c r="J323" s="95"/>
      <c r="K323" s="95"/>
      <c r="L323" s="95"/>
    </row>
    <row r="324" spans="3:12" x14ac:dyDescent="0.4">
      <c r="C324" s="95"/>
      <c r="D324" s="96"/>
      <c r="E324" s="95"/>
      <c r="F324" s="95"/>
      <c r="G324" s="100">
        <v>299000</v>
      </c>
      <c r="H324" s="97">
        <v>299900</v>
      </c>
      <c r="I324" s="99">
        <v>34100</v>
      </c>
      <c r="J324" s="95"/>
      <c r="K324" s="95"/>
      <c r="L324" s="95"/>
    </row>
    <row r="325" spans="3:12" x14ac:dyDescent="0.4">
      <c r="C325" s="95"/>
      <c r="D325" s="96"/>
      <c r="E325" s="95"/>
      <c r="F325" s="95"/>
      <c r="G325" s="100">
        <v>300000</v>
      </c>
      <c r="H325" s="97">
        <v>300900</v>
      </c>
      <c r="I325" s="99">
        <v>34000</v>
      </c>
      <c r="J325" s="95"/>
      <c r="K325" s="95"/>
      <c r="L325" s="95"/>
    </row>
    <row r="326" spans="3:12" x14ac:dyDescent="0.4">
      <c r="C326" s="95"/>
      <c r="D326" s="96"/>
      <c r="E326" s="95"/>
      <c r="F326" s="95"/>
      <c r="G326" s="100">
        <v>301000</v>
      </c>
      <c r="H326" s="97">
        <v>301900</v>
      </c>
      <c r="I326" s="99">
        <v>33900</v>
      </c>
      <c r="J326" s="95"/>
      <c r="K326" s="95"/>
      <c r="L326" s="95"/>
    </row>
    <row r="327" spans="3:12" x14ac:dyDescent="0.4">
      <c r="C327" s="95"/>
      <c r="D327" s="96"/>
      <c r="E327" s="95"/>
      <c r="F327" s="95"/>
      <c r="G327" s="100">
        <v>302000</v>
      </c>
      <c r="H327" s="97">
        <v>302900</v>
      </c>
      <c r="I327" s="99">
        <v>33800</v>
      </c>
      <c r="J327" s="95"/>
      <c r="K327" s="95"/>
      <c r="L327" s="95"/>
    </row>
    <row r="328" spans="3:12" x14ac:dyDescent="0.4">
      <c r="C328" s="95"/>
      <c r="D328" s="96"/>
      <c r="E328" s="95"/>
      <c r="F328" s="95"/>
      <c r="G328" s="100">
        <v>303000</v>
      </c>
      <c r="H328" s="97">
        <v>303900</v>
      </c>
      <c r="I328" s="99">
        <v>33700</v>
      </c>
      <c r="J328" s="95"/>
      <c r="K328" s="95"/>
      <c r="L328" s="95"/>
    </row>
    <row r="329" spans="3:12" x14ac:dyDescent="0.4">
      <c r="C329" s="95"/>
      <c r="D329" s="96"/>
      <c r="E329" s="95"/>
      <c r="F329" s="95"/>
      <c r="G329" s="100">
        <v>304000</v>
      </c>
      <c r="H329" s="97">
        <v>304900</v>
      </c>
      <c r="I329" s="99">
        <v>33600</v>
      </c>
      <c r="J329" s="95"/>
      <c r="K329" s="95"/>
      <c r="L329" s="95"/>
    </row>
    <row r="330" spans="3:12" x14ac:dyDescent="0.4">
      <c r="C330" s="95"/>
      <c r="D330" s="96"/>
      <c r="E330" s="95"/>
      <c r="F330" s="95"/>
      <c r="G330" s="100">
        <v>305000</v>
      </c>
      <c r="H330" s="97">
        <v>305900</v>
      </c>
      <c r="I330" s="99">
        <v>33500</v>
      </c>
      <c r="J330" s="95"/>
      <c r="K330" s="95"/>
      <c r="L330" s="95"/>
    </row>
    <row r="331" spans="3:12" x14ac:dyDescent="0.4">
      <c r="C331" s="95"/>
      <c r="D331" s="96"/>
      <c r="E331" s="95"/>
      <c r="F331" s="95"/>
      <c r="G331" s="100">
        <v>306000</v>
      </c>
      <c r="H331" s="97">
        <v>306900</v>
      </c>
      <c r="I331" s="99">
        <v>33400</v>
      </c>
      <c r="J331" s="95"/>
      <c r="K331" s="95"/>
      <c r="L331" s="95"/>
    </row>
    <row r="332" spans="3:12" x14ac:dyDescent="0.4">
      <c r="C332" s="95"/>
      <c r="D332" s="96"/>
      <c r="E332" s="95"/>
      <c r="F332" s="95"/>
      <c r="G332" s="100">
        <v>307000</v>
      </c>
      <c r="H332" s="97">
        <v>307900</v>
      </c>
      <c r="I332" s="99">
        <v>33300</v>
      </c>
      <c r="J332" s="95"/>
      <c r="K332" s="95"/>
      <c r="L332" s="95"/>
    </row>
    <row r="333" spans="3:12" x14ac:dyDescent="0.4">
      <c r="C333" s="95"/>
      <c r="D333" s="96"/>
      <c r="E333" s="95"/>
      <c r="F333" s="95"/>
      <c r="G333" s="100">
        <v>308000</v>
      </c>
      <c r="H333" s="97">
        <v>308900</v>
      </c>
      <c r="I333" s="99">
        <v>33200</v>
      </c>
      <c r="J333" s="95"/>
      <c r="K333" s="95"/>
      <c r="L333" s="95"/>
    </row>
    <row r="334" spans="3:12" x14ac:dyDescent="0.4">
      <c r="C334" s="95"/>
      <c r="D334" s="96"/>
      <c r="E334" s="95"/>
      <c r="F334" s="95"/>
      <c r="G334" s="100">
        <v>309000</v>
      </c>
      <c r="H334" s="97">
        <v>309900</v>
      </c>
      <c r="I334" s="99">
        <v>33100</v>
      </c>
      <c r="J334" s="95"/>
      <c r="K334" s="95"/>
      <c r="L334" s="95"/>
    </row>
    <row r="335" spans="3:12" x14ac:dyDescent="0.4">
      <c r="C335" s="95"/>
      <c r="D335" s="96"/>
      <c r="E335" s="95"/>
      <c r="F335" s="95"/>
      <c r="G335" s="100">
        <v>310000</v>
      </c>
      <c r="H335" s="97">
        <v>310900</v>
      </c>
      <c r="I335" s="99">
        <v>33000</v>
      </c>
      <c r="J335" s="95"/>
      <c r="K335" s="95"/>
      <c r="L335" s="95"/>
    </row>
    <row r="336" spans="3:12" x14ac:dyDescent="0.4">
      <c r="C336" s="95"/>
      <c r="D336" s="96"/>
      <c r="E336" s="95"/>
      <c r="F336" s="95"/>
      <c r="G336" s="100">
        <v>311000</v>
      </c>
      <c r="H336" s="97">
        <v>311900</v>
      </c>
      <c r="I336" s="99">
        <v>32900</v>
      </c>
      <c r="J336" s="95"/>
      <c r="K336" s="95"/>
      <c r="L336" s="95"/>
    </row>
    <row r="337" spans="3:12" x14ac:dyDescent="0.4">
      <c r="C337" s="95"/>
      <c r="D337" s="96"/>
      <c r="E337" s="95"/>
      <c r="F337" s="95"/>
      <c r="G337" s="100">
        <v>312000</v>
      </c>
      <c r="H337" s="97">
        <v>312900</v>
      </c>
      <c r="I337" s="99">
        <v>32800</v>
      </c>
      <c r="J337" s="95"/>
      <c r="K337" s="95"/>
      <c r="L337" s="95"/>
    </row>
    <row r="338" spans="3:12" x14ac:dyDescent="0.4">
      <c r="C338" s="95"/>
      <c r="D338" s="96"/>
      <c r="E338" s="95"/>
      <c r="F338" s="95"/>
      <c r="G338" s="100">
        <v>313000</v>
      </c>
      <c r="H338" s="97">
        <v>313900</v>
      </c>
      <c r="I338" s="99">
        <v>32700</v>
      </c>
      <c r="J338" s="95"/>
      <c r="K338" s="95"/>
      <c r="L338" s="95"/>
    </row>
    <row r="339" spans="3:12" x14ac:dyDescent="0.4">
      <c r="C339" s="95"/>
      <c r="D339" s="96"/>
      <c r="E339" s="95"/>
      <c r="F339" s="95"/>
      <c r="G339" s="100">
        <v>314000</v>
      </c>
      <c r="H339" s="97">
        <v>314900</v>
      </c>
      <c r="I339" s="99">
        <v>32600</v>
      </c>
      <c r="J339" s="95"/>
      <c r="K339" s="95"/>
      <c r="L339" s="95"/>
    </row>
    <row r="340" spans="3:12" x14ac:dyDescent="0.4">
      <c r="C340" s="95"/>
      <c r="D340" s="96"/>
      <c r="E340" s="95"/>
      <c r="F340" s="95"/>
      <c r="G340" s="100">
        <v>315000</v>
      </c>
      <c r="H340" s="97">
        <v>315900</v>
      </c>
      <c r="I340" s="99">
        <v>32500</v>
      </c>
      <c r="J340" s="95"/>
      <c r="K340" s="95"/>
      <c r="L340" s="95"/>
    </row>
    <row r="341" spans="3:12" x14ac:dyDescent="0.4">
      <c r="C341" s="95"/>
      <c r="D341" s="96"/>
      <c r="E341" s="95"/>
      <c r="F341" s="95"/>
      <c r="G341" s="100">
        <v>316000</v>
      </c>
      <c r="H341" s="97">
        <v>316900</v>
      </c>
      <c r="I341" s="99">
        <v>32400</v>
      </c>
      <c r="J341" s="95"/>
      <c r="K341" s="95"/>
      <c r="L341" s="95"/>
    </row>
    <row r="342" spans="3:12" x14ac:dyDescent="0.4">
      <c r="C342" s="95"/>
      <c r="D342" s="96"/>
      <c r="E342" s="95"/>
      <c r="F342" s="95"/>
      <c r="G342" s="100">
        <v>317000</v>
      </c>
      <c r="H342" s="97">
        <v>317900</v>
      </c>
      <c r="I342" s="99">
        <v>32300</v>
      </c>
      <c r="J342" s="95"/>
      <c r="K342" s="95"/>
      <c r="L342" s="95"/>
    </row>
    <row r="343" spans="3:12" x14ac:dyDescent="0.4">
      <c r="C343" s="95"/>
      <c r="D343" s="96"/>
      <c r="E343" s="95"/>
      <c r="F343" s="95"/>
      <c r="G343" s="100">
        <v>318000</v>
      </c>
      <c r="H343" s="97">
        <v>318900</v>
      </c>
      <c r="I343" s="99">
        <v>32200</v>
      </c>
      <c r="J343" s="95"/>
      <c r="K343" s="95"/>
      <c r="L343" s="95"/>
    </row>
    <row r="344" spans="3:12" x14ac:dyDescent="0.4">
      <c r="C344" s="95"/>
      <c r="D344" s="96"/>
      <c r="E344" s="95"/>
      <c r="F344" s="95"/>
      <c r="G344" s="100">
        <v>319000</v>
      </c>
      <c r="H344" s="97">
        <v>319900</v>
      </c>
      <c r="I344" s="99">
        <v>32100</v>
      </c>
      <c r="J344" s="95"/>
      <c r="K344" s="95"/>
      <c r="L344" s="95"/>
    </row>
    <row r="345" spans="3:12" x14ac:dyDescent="0.4">
      <c r="C345" s="95"/>
      <c r="D345" s="96"/>
      <c r="E345" s="95"/>
      <c r="F345" s="95"/>
      <c r="G345" s="100">
        <v>320000</v>
      </c>
      <c r="H345" s="97">
        <v>320900</v>
      </c>
      <c r="I345" s="99">
        <v>32000</v>
      </c>
      <c r="J345" s="95"/>
      <c r="K345" s="95"/>
      <c r="L345" s="95"/>
    </row>
    <row r="346" spans="3:12" x14ac:dyDescent="0.4">
      <c r="C346" s="95"/>
      <c r="D346" s="96"/>
      <c r="E346" s="95"/>
      <c r="F346" s="95"/>
      <c r="G346" s="100">
        <v>321000</v>
      </c>
      <c r="H346" s="97">
        <v>321900</v>
      </c>
      <c r="I346" s="99">
        <v>31900</v>
      </c>
      <c r="J346" s="95"/>
      <c r="K346" s="95"/>
      <c r="L346" s="95"/>
    </row>
    <row r="347" spans="3:12" x14ac:dyDescent="0.4">
      <c r="C347" s="95"/>
      <c r="D347" s="96"/>
      <c r="E347" s="95"/>
      <c r="F347" s="95"/>
      <c r="G347" s="100">
        <v>322000</v>
      </c>
      <c r="H347" s="97">
        <v>322900</v>
      </c>
      <c r="I347" s="99">
        <v>31800</v>
      </c>
      <c r="J347" s="95"/>
      <c r="K347" s="95"/>
      <c r="L347" s="95"/>
    </row>
    <row r="348" spans="3:12" x14ac:dyDescent="0.4">
      <c r="C348" s="95"/>
      <c r="D348" s="96"/>
      <c r="E348" s="95"/>
      <c r="F348" s="95"/>
      <c r="G348" s="100">
        <v>323000</v>
      </c>
      <c r="H348" s="97">
        <v>323900</v>
      </c>
      <c r="I348" s="99">
        <v>31700</v>
      </c>
      <c r="J348" s="95"/>
      <c r="K348" s="95"/>
      <c r="L348" s="95"/>
    </row>
    <row r="349" spans="3:12" x14ac:dyDescent="0.4">
      <c r="C349" s="95"/>
      <c r="D349" s="96"/>
      <c r="E349" s="95"/>
      <c r="F349" s="95"/>
      <c r="G349" s="100">
        <v>324000</v>
      </c>
      <c r="H349" s="97">
        <v>324900</v>
      </c>
      <c r="I349" s="99">
        <v>31600</v>
      </c>
      <c r="J349" s="95"/>
      <c r="K349" s="95"/>
      <c r="L349" s="95"/>
    </row>
    <row r="350" spans="3:12" x14ac:dyDescent="0.4">
      <c r="C350" s="95"/>
      <c r="D350" s="96"/>
      <c r="E350" s="95"/>
      <c r="F350" s="95"/>
      <c r="G350" s="100">
        <v>325000</v>
      </c>
      <c r="H350" s="97">
        <v>325900</v>
      </c>
      <c r="I350" s="99">
        <v>31500</v>
      </c>
      <c r="J350" s="95"/>
      <c r="K350" s="95"/>
      <c r="L350" s="95"/>
    </row>
    <row r="351" spans="3:12" x14ac:dyDescent="0.4">
      <c r="C351" s="95"/>
      <c r="D351" s="96"/>
      <c r="E351" s="95"/>
      <c r="F351" s="95"/>
      <c r="G351" s="100">
        <v>326000</v>
      </c>
      <c r="H351" s="97">
        <v>326900</v>
      </c>
      <c r="I351" s="99">
        <v>31400</v>
      </c>
      <c r="J351" s="95"/>
      <c r="K351" s="95"/>
      <c r="L351" s="95"/>
    </row>
    <row r="352" spans="3:12" x14ac:dyDescent="0.4">
      <c r="C352" s="95"/>
      <c r="D352" s="96"/>
      <c r="E352" s="95"/>
      <c r="F352" s="95"/>
      <c r="G352" s="100">
        <v>327000</v>
      </c>
      <c r="H352" s="97">
        <v>327900</v>
      </c>
      <c r="I352" s="99">
        <v>31300</v>
      </c>
      <c r="J352" s="95"/>
      <c r="K352" s="95"/>
      <c r="L352" s="95"/>
    </row>
    <row r="353" spans="3:12" x14ac:dyDescent="0.4">
      <c r="C353" s="95"/>
      <c r="D353" s="96"/>
      <c r="E353" s="95"/>
      <c r="F353" s="95"/>
      <c r="G353" s="100">
        <v>328000</v>
      </c>
      <c r="H353" s="97">
        <v>328900</v>
      </c>
      <c r="I353" s="99">
        <v>31200</v>
      </c>
      <c r="J353" s="95"/>
      <c r="K353" s="95"/>
      <c r="L353" s="95"/>
    </row>
    <row r="354" spans="3:12" x14ac:dyDescent="0.4">
      <c r="C354" s="95"/>
      <c r="D354" s="96"/>
      <c r="E354" s="95"/>
      <c r="F354" s="95"/>
      <c r="G354" s="100">
        <v>329000</v>
      </c>
      <c r="H354" s="97">
        <v>329900</v>
      </c>
      <c r="I354" s="99">
        <v>31100</v>
      </c>
      <c r="J354" s="95"/>
      <c r="K354" s="95"/>
      <c r="L354" s="95"/>
    </row>
    <row r="355" spans="3:12" x14ac:dyDescent="0.4">
      <c r="C355" s="95"/>
      <c r="D355" s="96"/>
      <c r="E355" s="95"/>
      <c r="F355" s="95"/>
      <c r="G355" s="100">
        <v>330000</v>
      </c>
      <c r="H355" s="97">
        <v>330900</v>
      </c>
      <c r="I355" s="99">
        <v>31000</v>
      </c>
      <c r="J355" s="95"/>
      <c r="K355" s="95"/>
      <c r="L355" s="95"/>
    </row>
    <row r="356" spans="3:12" x14ac:dyDescent="0.4">
      <c r="C356" s="95"/>
      <c r="D356" s="96"/>
      <c r="E356" s="95"/>
      <c r="F356" s="95"/>
      <c r="G356" s="100">
        <v>331000</v>
      </c>
      <c r="H356" s="97">
        <v>331900</v>
      </c>
      <c r="I356" s="99">
        <v>30900</v>
      </c>
      <c r="J356" s="95"/>
      <c r="K356" s="95"/>
      <c r="L356" s="95"/>
    </row>
    <row r="357" spans="3:12" x14ac:dyDescent="0.4">
      <c r="C357" s="95"/>
      <c r="D357" s="96"/>
      <c r="E357" s="95"/>
      <c r="F357" s="95"/>
      <c r="G357" s="100">
        <v>332000</v>
      </c>
      <c r="H357" s="97">
        <v>332900</v>
      </c>
      <c r="I357" s="99">
        <v>30800</v>
      </c>
      <c r="J357" s="95"/>
      <c r="K357" s="95"/>
      <c r="L357" s="95"/>
    </row>
    <row r="358" spans="3:12" x14ac:dyDescent="0.4">
      <c r="C358" s="95"/>
      <c r="D358" s="96"/>
      <c r="E358" s="95"/>
      <c r="F358" s="95"/>
      <c r="G358" s="100">
        <v>333000</v>
      </c>
      <c r="H358" s="97">
        <v>333900</v>
      </c>
      <c r="I358" s="99">
        <v>30700</v>
      </c>
      <c r="J358" s="95"/>
      <c r="K358" s="95"/>
      <c r="L358" s="95"/>
    </row>
    <row r="359" spans="3:12" x14ac:dyDescent="0.4">
      <c r="C359" s="95"/>
      <c r="D359" s="96"/>
      <c r="E359" s="95"/>
      <c r="F359" s="95"/>
      <c r="G359" s="100">
        <v>334000</v>
      </c>
      <c r="H359" s="97">
        <v>334900</v>
      </c>
      <c r="I359" s="99">
        <v>30600</v>
      </c>
      <c r="J359" s="95"/>
      <c r="K359" s="95"/>
      <c r="L359" s="95"/>
    </row>
    <row r="360" spans="3:12" x14ac:dyDescent="0.4">
      <c r="C360" s="95"/>
      <c r="D360" s="96"/>
      <c r="E360" s="95"/>
      <c r="F360" s="95"/>
      <c r="G360" s="100">
        <v>335000</v>
      </c>
      <c r="H360" s="97">
        <v>335900</v>
      </c>
      <c r="I360" s="99">
        <v>30500</v>
      </c>
      <c r="J360" s="95"/>
      <c r="K360" s="95"/>
      <c r="L360" s="95"/>
    </row>
    <row r="361" spans="3:12" x14ac:dyDescent="0.4">
      <c r="C361" s="95"/>
      <c r="D361" s="96"/>
      <c r="E361" s="95"/>
      <c r="F361" s="95"/>
      <c r="G361" s="100">
        <v>336000</v>
      </c>
      <c r="H361" s="97">
        <v>336900</v>
      </c>
      <c r="I361" s="99">
        <v>30400</v>
      </c>
      <c r="J361" s="95"/>
      <c r="K361" s="95"/>
      <c r="L361" s="95"/>
    </row>
    <row r="362" spans="3:12" x14ac:dyDescent="0.4">
      <c r="C362" s="95"/>
      <c r="D362" s="96"/>
      <c r="E362" s="95"/>
      <c r="F362" s="95"/>
      <c r="G362" s="100">
        <v>337000</v>
      </c>
      <c r="H362" s="97">
        <v>337900</v>
      </c>
      <c r="I362" s="99">
        <v>30300</v>
      </c>
      <c r="J362" s="95"/>
      <c r="K362" s="95"/>
      <c r="L362" s="95"/>
    </row>
    <row r="363" spans="3:12" x14ac:dyDescent="0.4">
      <c r="C363" s="95"/>
      <c r="D363" s="96"/>
      <c r="E363" s="95"/>
      <c r="F363" s="95"/>
      <c r="G363" s="100">
        <v>338000</v>
      </c>
      <c r="H363" s="97">
        <v>338900</v>
      </c>
      <c r="I363" s="99">
        <v>30200</v>
      </c>
      <c r="J363" s="95"/>
      <c r="K363" s="95"/>
      <c r="L363" s="95"/>
    </row>
    <row r="364" spans="3:12" x14ac:dyDescent="0.4">
      <c r="C364" s="95"/>
      <c r="D364" s="96"/>
      <c r="E364" s="95"/>
      <c r="F364" s="95"/>
      <c r="G364" s="100">
        <v>339000</v>
      </c>
      <c r="H364" s="97">
        <v>339900</v>
      </c>
      <c r="I364" s="99">
        <v>30100</v>
      </c>
      <c r="J364" s="95"/>
      <c r="K364" s="95"/>
      <c r="L364" s="95"/>
    </row>
    <row r="365" spans="3:12" x14ac:dyDescent="0.4">
      <c r="C365" s="95"/>
      <c r="D365" s="96"/>
      <c r="E365" s="95"/>
      <c r="F365" s="95"/>
      <c r="G365" s="100">
        <v>340000</v>
      </c>
      <c r="H365" s="97">
        <v>340900</v>
      </c>
      <c r="I365" s="99">
        <v>30000</v>
      </c>
      <c r="J365" s="95"/>
      <c r="K365" s="95"/>
      <c r="L365" s="95"/>
    </row>
    <row r="366" spans="3:12" x14ac:dyDescent="0.4">
      <c r="C366" s="95"/>
      <c r="D366" s="96"/>
      <c r="E366" s="95"/>
      <c r="F366" s="95"/>
      <c r="G366" s="100">
        <v>341000</v>
      </c>
      <c r="H366" s="97">
        <v>341900</v>
      </c>
      <c r="I366" s="99">
        <v>29900</v>
      </c>
      <c r="J366" s="95"/>
      <c r="K366" s="95"/>
      <c r="L366" s="95"/>
    </row>
    <row r="367" spans="3:12" x14ac:dyDescent="0.4">
      <c r="C367" s="95"/>
      <c r="D367" s="96"/>
      <c r="E367" s="95"/>
      <c r="F367" s="95"/>
      <c r="G367" s="100">
        <v>342000</v>
      </c>
      <c r="H367" s="97">
        <v>342900</v>
      </c>
      <c r="I367" s="99">
        <v>29800</v>
      </c>
      <c r="J367" s="95"/>
      <c r="K367" s="95"/>
      <c r="L367" s="95"/>
    </row>
    <row r="368" spans="3:12" x14ac:dyDescent="0.4">
      <c r="C368" s="95"/>
      <c r="D368" s="96"/>
      <c r="E368" s="95"/>
      <c r="F368" s="95"/>
      <c r="G368" s="100">
        <v>343000</v>
      </c>
      <c r="H368" s="97">
        <v>343900</v>
      </c>
      <c r="I368" s="99">
        <v>29700</v>
      </c>
      <c r="J368" s="95"/>
      <c r="K368" s="95"/>
      <c r="L368" s="95"/>
    </row>
    <row r="369" spans="3:12" x14ac:dyDescent="0.4">
      <c r="C369" s="95"/>
      <c r="D369" s="96"/>
      <c r="E369" s="95"/>
      <c r="F369" s="95"/>
      <c r="G369" s="100">
        <v>344000</v>
      </c>
      <c r="H369" s="97">
        <v>344900</v>
      </c>
      <c r="I369" s="99">
        <v>29600</v>
      </c>
      <c r="J369" s="95"/>
      <c r="K369" s="95"/>
      <c r="L369" s="95"/>
    </row>
    <row r="370" spans="3:12" x14ac:dyDescent="0.4">
      <c r="C370" s="95"/>
      <c r="D370" s="96"/>
      <c r="E370" s="95"/>
      <c r="F370" s="95"/>
      <c r="G370" s="100">
        <v>345000</v>
      </c>
      <c r="H370" s="97">
        <v>345900</v>
      </c>
      <c r="I370" s="99">
        <v>29500</v>
      </c>
      <c r="J370" s="95"/>
      <c r="K370" s="95"/>
      <c r="L370" s="95"/>
    </row>
    <row r="371" spans="3:12" x14ac:dyDescent="0.4">
      <c r="C371" s="95"/>
      <c r="D371" s="96"/>
      <c r="E371" s="95"/>
      <c r="F371" s="95"/>
      <c r="G371" s="100">
        <v>346000</v>
      </c>
      <c r="H371" s="97">
        <v>346900</v>
      </c>
      <c r="I371" s="99">
        <v>29400</v>
      </c>
      <c r="J371" s="95"/>
      <c r="K371" s="95"/>
      <c r="L371" s="95"/>
    </row>
    <row r="372" spans="3:12" x14ac:dyDescent="0.4">
      <c r="C372" s="95"/>
      <c r="D372" s="96"/>
      <c r="E372" s="95"/>
      <c r="F372" s="95"/>
      <c r="G372" s="100">
        <v>347000</v>
      </c>
      <c r="H372" s="97">
        <v>347900</v>
      </c>
      <c r="I372" s="99">
        <v>29300</v>
      </c>
      <c r="J372" s="95"/>
      <c r="K372" s="95"/>
      <c r="L372" s="95"/>
    </row>
    <row r="373" spans="3:12" x14ac:dyDescent="0.4">
      <c r="C373" s="95"/>
      <c r="D373" s="96"/>
      <c r="E373" s="95"/>
      <c r="F373" s="95"/>
      <c r="G373" s="100">
        <v>348000</v>
      </c>
      <c r="H373" s="97">
        <v>348900</v>
      </c>
      <c r="I373" s="99">
        <v>29200</v>
      </c>
      <c r="J373" s="95"/>
      <c r="K373" s="95"/>
      <c r="L373" s="95"/>
    </row>
    <row r="374" spans="3:12" x14ac:dyDescent="0.4">
      <c r="C374" s="95"/>
      <c r="D374" s="96"/>
      <c r="E374" s="95"/>
      <c r="F374" s="95"/>
      <c r="G374" s="100">
        <v>349000</v>
      </c>
      <c r="H374" s="97">
        <v>349900</v>
      </c>
      <c r="I374" s="99">
        <v>29100</v>
      </c>
      <c r="J374" s="95"/>
      <c r="K374" s="95"/>
      <c r="L374" s="95"/>
    </row>
    <row r="375" spans="3:12" x14ac:dyDescent="0.4">
      <c r="C375" s="95"/>
      <c r="D375" s="96"/>
      <c r="E375" s="95"/>
      <c r="F375" s="95"/>
      <c r="G375" s="100">
        <v>350000</v>
      </c>
      <c r="H375" s="97">
        <v>350900</v>
      </c>
      <c r="I375" s="99">
        <v>29000</v>
      </c>
      <c r="J375" s="95"/>
      <c r="K375" s="95"/>
      <c r="L375" s="95"/>
    </row>
    <row r="376" spans="3:12" x14ac:dyDescent="0.4">
      <c r="C376" s="95"/>
      <c r="D376" s="96"/>
      <c r="E376" s="95"/>
      <c r="F376" s="95"/>
      <c r="G376" s="100">
        <v>351000</v>
      </c>
      <c r="H376" s="97">
        <v>351900</v>
      </c>
      <c r="I376" s="99">
        <v>28900</v>
      </c>
      <c r="J376" s="95"/>
      <c r="K376" s="95"/>
      <c r="L376" s="95"/>
    </row>
    <row r="377" spans="3:12" x14ac:dyDescent="0.4">
      <c r="C377" s="95"/>
      <c r="D377" s="96"/>
      <c r="E377" s="95"/>
      <c r="F377" s="95"/>
      <c r="G377" s="100">
        <v>352000</v>
      </c>
      <c r="H377" s="97">
        <v>352900</v>
      </c>
      <c r="I377" s="99">
        <v>28800</v>
      </c>
      <c r="J377" s="95"/>
      <c r="K377" s="95"/>
      <c r="L377" s="95"/>
    </row>
    <row r="378" spans="3:12" x14ac:dyDescent="0.4">
      <c r="C378" s="95"/>
      <c r="D378" s="96"/>
      <c r="E378" s="95"/>
      <c r="F378" s="95"/>
      <c r="G378" s="100">
        <v>353000</v>
      </c>
      <c r="H378" s="97">
        <v>353900</v>
      </c>
      <c r="I378" s="99">
        <v>28700</v>
      </c>
      <c r="J378" s="95"/>
      <c r="K378" s="95"/>
      <c r="L378" s="95"/>
    </row>
    <row r="379" spans="3:12" x14ac:dyDescent="0.4">
      <c r="C379" s="95"/>
      <c r="D379" s="96"/>
      <c r="E379" s="95"/>
      <c r="F379" s="95"/>
      <c r="G379" s="100">
        <v>354000</v>
      </c>
      <c r="H379" s="97">
        <v>354900</v>
      </c>
      <c r="I379" s="99">
        <v>28600</v>
      </c>
      <c r="J379" s="95"/>
      <c r="K379" s="95"/>
      <c r="L379" s="95"/>
    </row>
    <row r="380" spans="3:12" x14ac:dyDescent="0.4">
      <c r="C380" s="95"/>
      <c r="D380" s="96"/>
      <c r="E380" s="95"/>
      <c r="F380" s="95"/>
      <c r="G380" s="100">
        <v>355000</v>
      </c>
      <c r="H380" s="97">
        <v>355900</v>
      </c>
      <c r="I380" s="99">
        <v>28500</v>
      </c>
      <c r="J380" s="95"/>
      <c r="K380" s="95"/>
      <c r="L380" s="95"/>
    </row>
    <row r="381" spans="3:12" x14ac:dyDescent="0.4">
      <c r="C381" s="95"/>
      <c r="D381" s="96"/>
      <c r="E381" s="95"/>
      <c r="F381" s="95"/>
      <c r="G381" s="100">
        <v>356000</v>
      </c>
      <c r="H381" s="97">
        <v>356900</v>
      </c>
      <c r="I381" s="99">
        <v>28400</v>
      </c>
      <c r="J381" s="95"/>
      <c r="K381" s="95"/>
      <c r="L381" s="95"/>
    </row>
    <row r="382" spans="3:12" x14ac:dyDescent="0.4">
      <c r="C382" s="95"/>
      <c r="D382" s="96"/>
      <c r="E382" s="95"/>
      <c r="F382" s="95"/>
      <c r="G382" s="100">
        <v>357000</v>
      </c>
      <c r="H382" s="97">
        <v>357900</v>
      </c>
      <c r="I382" s="99">
        <v>28300</v>
      </c>
      <c r="J382" s="95"/>
      <c r="K382" s="95"/>
      <c r="L382" s="95"/>
    </row>
    <row r="383" spans="3:12" x14ac:dyDescent="0.4">
      <c r="C383" s="95"/>
      <c r="D383" s="96"/>
      <c r="E383" s="95"/>
      <c r="F383" s="95"/>
      <c r="G383" s="100">
        <v>358000</v>
      </c>
      <c r="H383" s="97">
        <v>358900</v>
      </c>
      <c r="I383" s="99">
        <v>28200</v>
      </c>
      <c r="J383" s="95"/>
      <c r="K383" s="95"/>
      <c r="L383" s="95"/>
    </row>
    <row r="384" spans="3:12" x14ac:dyDescent="0.4">
      <c r="C384" s="95"/>
      <c r="D384" s="96"/>
      <c r="E384" s="95"/>
      <c r="F384" s="95"/>
      <c r="G384" s="100">
        <v>359000</v>
      </c>
      <c r="H384" s="97">
        <v>359900</v>
      </c>
      <c r="I384" s="99">
        <v>28100</v>
      </c>
      <c r="J384" s="95"/>
      <c r="K384" s="95"/>
      <c r="L384" s="95"/>
    </row>
    <row r="385" spans="3:12" x14ac:dyDescent="0.4">
      <c r="C385" s="95"/>
      <c r="D385" s="96"/>
      <c r="E385" s="95"/>
      <c r="F385" s="95"/>
      <c r="G385" s="100">
        <v>360000</v>
      </c>
      <c r="H385" s="97">
        <v>360900</v>
      </c>
      <c r="I385" s="99">
        <v>28000</v>
      </c>
      <c r="J385" s="95"/>
      <c r="K385" s="95"/>
      <c r="L385" s="95"/>
    </row>
    <row r="386" spans="3:12" x14ac:dyDescent="0.4">
      <c r="C386" s="95"/>
      <c r="D386" s="96"/>
      <c r="E386" s="95"/>
      <c r="F386" s="95"/>
      <c r="G386" s="100">
        <v>361000</v>
      </c>
      <c r="H386" s="97">
        <v>361900</v>
      </c>
      <c r="I386" s="99">
        <v>27900</v>
      </c>
      <c r="J386" s="95"/>
      <c r="K386" s="95"/>
      <c r="L386" s="95"/>
    </row>
    <row r="387" spans="3:12" x14ac:dyDescent="0.4">
      <c r="C387" s="95"/>
      <c r="D387" s="96"/>
      <c r="E387" s="95"/>
      <c r="F387" s="95"/>
      <c r="G387" s="100">
        <v>362000</v>
      </c>
      <c r="H387" s="97">
        <v>362900</v>
      </c>
      <c r="I387" s="99">
        <v>27800</v>
      </c>
      <c r="J387" s="95"/>
      <c r="K387" s="95"/>
      <c r="L387" s="95"/>
    </row>
    <row r="388" spans="3:12" x14ac:dyDescent="0.4">
      <c r="C388" s="95"/>
      <c r="D388" s="96"/>
      <c r="E388" s="95"/>
      <c r="F388" s="95"/>
      <c r="G388" s="100">
        <v>363000</v>
      </c>
      <c r="H388" s="97">
        <v>363900</v>
      </c>
      <c r="I388" s="99">
        <v>27700</v>
      </c>
      <c r="J388" s="95"/>
      <c r="K388" s="95"/>
      <c r="L388" s="95"/>
    </row>
    <row r="389" spans="3:12" x14ac:dyDescent="0.4">
      <c r="C389" s="95"/>
      <c r="D389" s="96"/>
      <c r="E389" s="95"/>
      <c r="F389" s="95"/>
      <c r="G389" s="100">
        <v>364000</v>
      </c>
      <c r="H389" s="97">
        <v>364900</v>
      </c>
      <c r="I389" s="99">
        <v>27600</v>
      </c>
      <c r="J389" s="95"/>
      <c r="K389" s="95"/>
      <c r="L389" s="95"/>
    </row>
    <row r="390" spans="3:12" x14ac:dyDescent="0.4">
      <c r="C390" s="95"/>
      <c r="D390" s="96"/>
      <c r="E390" s="95"/>
      <c r="F390" s="95"/>
      <c r="G390" s="100">
        <v>365000</v>
      </c>
      <c r="H390" s="97">
        <v>365900</v>
      </c>
      <c r="I390" s="99">
        <v>27500</v>
      </c>
      <c r="J390" s="95"/>
      <c r="K390" s="95"/>
      <c r="L390" s="95"/>
    </row>
    <row r="391" spans="3:12" x14ac:dyDescent="0.4">
      <c r="C391" s="95"/>
      <c r="D391" s="96"/>
      <c r="E391" s="95"/>
      <c r="F391" s="95"/>
      <c r="G391" s="100">
        <v>366000</v>
      </c>
      <c r="H391" s="97">
        <v>366900</v>
      </c>
      <c r="I391" s="99">
        <v>27400</v>
      </c>
      <c r="J391" s="95"/>
      <c r="K391" s="95"/>
      <c r="L391" s="95"/>
    </row>
    <row r="392" spans="3:12" x14ac:dyDescent="0.4">
      <c r="C392" s="95"/>
      <c r="D392" s="96"/>
      <c r="E392" s="95"/>
      <c r="F392" s="95"/>
      <c r="G392" s="100">
        <v>367000</v>
      </c>
      <c r="H392" s="97">
        <v>367900</v>
      </c>
      <c r="I392" s="99">
        <v>27300</v>
      </c>
      <c r="J392" s="95"/>
      <c r="K392" s="95"/>
      <c r="L392" s="95"/>
    </row>
    <row r="393" spans="3:12" x14ac:dyDescent="0.4">
      <c r="C393" s="95"/>
      <c r="D393" s="96"/>
      <c r="E393" s="95"/>
      <c r="F393" s="95"/>
      <c r="G393" s="100">
        <v>368000</v>
      </c>
      <c r="H393" s="97">
        <v>368900</v>
      </c>
      <c r="I393" s="99">
        <v>27200</v>
      </c>
      <c r="J393" s="95"/>
      <c r="K393" s="95"/>
      <c r="L393" s="95"/>
    </row>
    <row r="394" spans="3:12" x14ac:dyDescent="0.4">
      <c r="C394" s="95"/>
      <c r="D394" s="96"/>
      <c r="E394" s="95"/>
      <c r="F394" s="95"/>
      <c r="G394" s="100">
        <v>369000</v>
      </c>
      <c r="H394" s="97">
        <v>369900</v>
      </c>
      <c r="I394" s="99">
        <v>27100</v>
      </c>
      <c r="J394" s="95"/>
      <c r="K394" s="95"/>
      <c r="L394" s="95"/>
    </row>
    <row r="395" spans="3:12" x14ac:dyDescent="0.4">
      <c r="C395" s="95"/>
      <c r="D395" s="96"/>
      <c r="E395" s="95"/>
      <c r="F395" s="95"/>
      <c r="G395" s="100">
        <v>370000</v>
      </c>
      <c r="H395" s="97">
        <v>370900</v>
      </c>
      <c r="I395" s="99">
        <v>27000</v>
      </c>
      <c r="J395" s="95"/>
      <c r="K395" s="95"/>
      <c r="L395" s="95"/>
    </row>
    <row r="396" spans="3:12" x14ac:dyDescent="0.4">
      <c r="C396" s="95"/>
      <c r="D396" s="96"/>
      <c r="E396" s="95"/>
      <c r="F396" s="95"/>
      <c r="G396" s="100">
        <v>371000</v>
      </c>
      <c r="H396" s="97">
        <v>371900</v>
      </c>
      <c r="I396" s="99">
        <v>26900</v>
      </c>
      <c r="J396" s="95"/>
      <c r="K396" s="95"/>
      <c r="L396" s="95"/>
    </row>
    <row r="397" spans="3:12" x14ac:dyDescent="0.4">
      <c r="C397" s="95"/>
      <c r="D397" s="96"/>
      <c r="E397" s="95"/>
      <c r="F397" s="95"/>
      <c r="G397" s="100">
        <v>372000</v>
      </c>
      <c r="H397" s="97">
        <v>372900</v>
      </c>
      <c r="I397" s="99">
        <v>26800</v>
      </c>
      <c r="J397" s="95"/>
      <c r="K397" s="95"/>
      <c r="L397" s="95"/>
    </row>
    <row r="398" spans="3:12" x14ac:dyDescent="0.4">
      <c r="C398" s="95"/>
      <c r="D398" s="96"/>
      <c r="E398" s="95"/>
      <c r="F398" s="95"/>
      <c r="G398" s="100">
        <v>373000</v>
      </c>
      <c r="H398" s="97">
        <v>373900</v>
      </c>
      <c r="I398" s="99">
        <v>26700</v>
      </c>
      <c r="J398" s="95"/>
      <c r="K398" s="95"/>
      <c r="L398" s="95"/>
    </row>
    <row r="399" spans="3:12" x14ac:dyDescent="0.4">
      <c r="C399" s="95"/>
      <c r="D399" s="96"/>
      <c r="E399" s="95"/>
      <c r="F399" s="95"/>
      <c r="G399" s="100">
        <v>374000</v>
      </c>
      <c r="H399" s="97">
        <v>374900</v>
      </c>
      <c r="I399" s="99">
        <v>26600</v>
      </c>
      <c r="J399" s="95"/>
      <c r="K399" s="95"/>
      <c r="L399" s="95"/>
    </row>
    <row r="400" spans="3:12" x14ac:dyDescent="0.4">
      <c r="C400" s="95"/>
      <c r="D400" s="96"/>
      <c r="E400" s="95"/>
      <c r="F400" s="95"/>
      <c r="G400" s="100">
        <v>375000</v>
      </c>
      <c r="H400" s="97">
        <v>375900</v>
      </c>
      <c r="I400" s="99">
        <v>26500</v>
      </c>
      <c r="J400" s="95"/>
      <c r="K400" s="95"/>
      <c r="L400" s="95"/>
    </row>
    <row r="401" spans="3:12" x14ac:dyDescent="0.4">
      <c r="C401" s="95"/>
      <c r="D401" s="96"/>
      <c r="E401" s="95"/>
      <c r="F401" s="95"/>
      <c r="G401" s="100">
        <v>376000</v>
      </c>
      <c r="H401" s="97">
        <v>376900</v>
      </c>
      <c r="I401" s="99">
        <v>26400</v>
      </c>
      <c r="J401" s="95"/>
      <c r="K401" s="95"/>
      <c r="L401" s="95"/>
    </row>
    <row r="402" spans="3:12" x14ac:dyDescent="0.4">
      <c r="C402" s="95"/>
      <c r="D402" s="96"/>
      <c r="E402" s="95"/>
      <c r="F402" s="95"/>
      <c r="G402" s="100">
        <v>377000</v>
      </c>
      <c r="H402" s="97">
        <v>377900</v>
      </c>
      <c r="I402" s="99">
        <v>26300</v>
      </c>
      <c r="J402" s="95"/>
      <c r="K402" s="95"/>
      <c r="L402" s="95"/>
    </row>
    <row r="403" spans="3:12" x14ac:dyDescent="0.4">
      <c r="C403" s="95"/>
      <c r="D403" s="96"/>
      <c r="E403" s="95"/>
      <c r="F403" s="95"/>
      <c r="G403" s="100">
        <v>378000</v>
      </c>
      <c r="H403" s="97">
        <v>378900</v>
      </c>
      <c r="I403" s="99">
        <v>26200</v>
      </c>
      <c r="J403" s="95"/>
      <c r="K403" s="95"/>
      <c r="L403" s="95"/>
    </row>
    <row r="404" spans="3:12" x14ac:dyDescent="0.4">
      <c r="C404" s="95"/>
      <c r="D404" s="96"/>
      <c r="E404" s="95"/>
      <c r="F404" s="95"/>
      <c r="G404" s="100">
        <v>379000</v>
      </c>
      <c r="H404" s="97">
        <v>379900</v>
      </c>
      <c r="I404" s="99">
        <v>26100</v>
      </c>
      <c r="J404" s="95"/>
      <c r="K404" s="95"/>
      <c r="L404" s="95"/>
    </row>
    <row r="405" spans="3:12" x14ac:dyDescent="0.4">
      <c r="C405" s="95"/>
      <c r="D405" s="96"/>
      <c r="E405" s="95"/>
      <c r="F405" s="95"/>
      <c r="G405" s="100">
        <v>380000</v>
      </c>
      <c r="H405" s="97">
        <v>380900</v>
      </c>
      <c r="I405" s="99">
        <v>26000</v>
      </c>
      <c r="J405" s="95"/>
      <c r="K405" s="95"/>
      <c r="L405" s="95"/>
    </row>
    <row r="406" spans="3:12" x14ac:dyDescent="0.4">
      <c r="C406" s="95"/>
      <c r="D406" s="96"/>
      <c r="E406" s="95"/>
      <c r="F406" s="95"/>
      <c r="G406" s="100">
        <v>381000</v>
      </c>
      <c r="H406" s="97">
        <v>381900</v>
      </c>
      <c r="I406" s="99">
        <v>25900</v>
      </c>
      <c r="J406" s="95"/>
      <c r="K406" s="95"/>
      <c r="L406" s="95"/>
    </row>
    <row r="407" spans="3:12" x14ac:dyDescent="0.4">
      <c r="C407" s="95"/>
      <c r="D407" s="96"/>
      <c r="E407" s="95"/>
      <c r="F407" s="95"/>
      <c r="G407" s="100">
        <v>382000</v>
      </c>
      <c r="H407" s="97">
        <v>382900</v>
      </c>
      <c r="I407" s="99">
        <v>25800</v>
      </c>
      <c r="J407" s="95"/>
      <c r="K407" s="95"/>
      <c r="L407" s="95"/>
    </row>
    <row r="408" spans="3:12" x14ac:dyDescent="0.4">
      <c r="C408" s="95"/>
      <c r="D408" s="96"/>
      <c r="E408" s="95"/>
      <c r="F408" s="95"/>
      <c r="G408" s="100">
        <v>383000</v>
      </c>
      <c r="H408" s="97">
        <v>383900</v>
      </c>
      <c r="I408" s="99">
        <v>25700</v>
      </c>
      <c r="J408" s="95"/>
      <c r="K408" s="95"/>
      <c r="L408" s="95"/>
    </row>
    <row r="409" spans="3:12" x14ac:dyDescent="0.4">
      <c r="C409" s="95"/>
      <c r="D409" s="96"/>
      <c r="E409" s="95"/>
      <c r="F409" s="95"/>
      <c r="G409" s="100">
        <v>384000</v>
      </c>
      <c r="H409" s="97">
        <v>384900</v>
      </c>
      <c r="I409" s="99">
        <v>25600</v>
      </c>
      <c r="J409" s="95"/>
      <c r="K409" s="95"/>
      <c r="L409" s="95"/>
    </row>
    <row r="410" spans="3:12" x14ac:dyDescent="0.4">
      <c r="C410" s="95"/>
      <c r="D410" s="96"/>
      <c r="E410" s="95"/>
      <c r="F410" s="95"/>
      <c r="G410" s="100">
        <v>385000</v>
      </c>
      <c r="H410" s="97">
        <v>385900</v>
      </c>
      <c r="I410" s="99">
        <v>25500</v>
      </c>
      <c r="J410" s="95"/>
      <c r="K410" s="95"/>
      <c r="L410" s="95"/>
    </row>
    <row r="411" spans="3:12" x14ac:dyDescent="0.4">
      <c r="C411" s="95"/>
      <c r="D411" s="96"/>
      <c r="E411" s="95"/>
      <c r="F411" s="95"/>
      <c r="G411" s="100">
        <v>386000</v>
      </c>
      <c r="H411" s="97">
        <v>386900</v>
      </c>
      <c r="I411" s="99">
        <v>25400</v>
      </c>
      <c r="J411" s="95"/>
      <c r="K411" s="95"/>
      <c r="L411" s="95"/>
    </row>
    <row r="412" spans="3:12" x14ac:dyDescent="0.4">
      <c r="C412" s="95"/>
      <c r="D412" s="96"/>
      <c r="E412" s="95"/>
      <c r="F412" s="95"/>
      <c r="G412" s="100">
        <v>387000</v>
      </c>
      <c r="H412" s="97">
        <v>387900</v>
      </c>
      <c r="I412" s="99">
        <v>25300</v>
      </c>
      <c r="J412" s="95"/>
      <c r="K412" s="95"/>
      <c r="L412" s="95"/>
    </row>
    <row r="413" spans="3:12" x14ac:dyDescent="0.4">
      <c r="C413" s="95"/>
      <c r="D413" s="96"/>
      <c r="E413" s="95"/>
      <c r="F413" s="95"/>
      <c r="G413" s="100">
        <v>388000</v>
      </c>
      <c r="H413" s="97">
        <v>388900</v>
      </c>
      <c r="I413" s="99">
        <v>25200</v>
      </c>
      <c r="J413" s="95"/>
      <c r="K413" s="95"/>
      <c r="L413" s="95"/>
    </row>
    <row r="414" spans="3:12" x14ac:dyDescent="0.4">
      <c r="C414" s="95"/>
      <c r="D414" s="96"/>
      <c r="E414" s="95"/>
      <c r="F414" s="95"/>
      <c r="G414" s="100">
        <v>389000</v>
      </c>
      <c r="H414" s="97">
        <v>389900</v>
      </c>
      <c r="I414" s="99">
        <v>25100</v>
      </c>
      <c r="J414" s="95"/>
      <c r="K414" s="95"/>
      <c r="L414" s="95"/>
    </row>
    <row r="415" spans="3:12" x14ac:dyDescent="0.4">
      <c r="C415" s="95"/>
      <c r="D415" s="96"/>
      <c r="E415" s="95"/>
      <c r="F415" s="95"/>
      <c r="G415" s="100">
        <v>390000</v>
      </c>
      <c r="H415" s="97">
        <v>390900</v>
      </c>
      <c r="I415" s="99">
        <v>25000</v>
      </c>
      <c r="J415" s="95"/>
      <c r="K415" s="95"/>
      <c r="L415" s="95"/>
    </row>
    <row r="416" spans="3:12" x14ac:dyDescent="0.4">
      <c r="C416" s="95"/>
      <c r="D416" s="96"/>
      <c r="E416" s="95"/>
      <c r="F416" s="95"/>
      <c r="G416" s="100">
        <v>391000</v>
      </c>
      <c r="H416" s="97">
        <v>391900</v>
      </c>
      <c r="I416" s="99">
        <v>24900</v>
      </c>
      <c r="J416" s="95"/>
      <c r="K416" s="95"/>
      <c r="L416" s="95"/>
    </row>
    <row r="417" spans="3:12" x14ac:dyDescent="0.4">
      <c r="C417" s="95"/>
      <c r="D417" s="96"/>
      <c r="E417" s="95"/>
      <c r="F417" s="95"/>
      <c r="G417" s="100">
        <v>392000</v>
      </c>
      <c r="H417" s="97">
        <v>392900</v>
      </c>
      <c r="I417" s="99">
        <v>24800</v>
      </c>
      <c r="J417" s="95"/>
      <c r="K417" s="95"/>
      <c r="L417" s="95"/>
    </row>
    <row r="418" spans="3:12" x14ac:dyDescent="0.4">
      <c r="C418" s="95"/>
      <c r="D418" s="96"/>
      <c r="E418" s="95"/>
      <c r="F418" s="95"/>
      <c r="G418" s="100">
        <v>393000</v>
      </c>
      <c r="H418" s="97">
        <v>393900</v>
      </c>
      <c r="I418" s="99">
        <v>24700</v>
      </c>
      <c r="J418" s="95"/>
      <c r="K418" s="95"/>
      <c r="L418" s="95"/>
    </row>
    <row r="419" spans="3:12" x14ac:dyDescent="0.4">
      <c r="C419" s="95"/>
      <c r="D419" s="96"/>
      <c r="E419" s="95"/>
      <c r="F419" s="95"/>
      <c r="G419" s="100">
        <v>394000</v>
      </c>
      <c r="H419" s="97">
        <v>394900</v>
      </c>
      <c r="I419" s="99">
        <v>24600</v>
      </c>
      <c r="J419" s="95"/>
      <c r="K419" s="95"/>
      <c r="L419" s="95"/>
    </row>
    <row r="420" spans="3:12" x14ac:dyDescent="0.4">
      <c r="C420" s="95"/>
      <c r="D420" s="96"/>
      <c r="E420" s="95"/>
      <c r="F420" s="95"/>
      <c r="G420" s="100">
        <v>395000</v>
      </c>
      <c r="H420" s="97">
        <v>395900</v>
      </c>
      <c r="I420" s="99">
        <v>24500</v>
      </c>
      <c r="J420" s="95"/>
      <c r="K420" s="95"/>
      <c r="L420" s="95"/>
    </row>
    <row r="421" spans="3:12" x14ac:dyDescent="0.4">
      <c r="C421" s="95"/>
      <c r="D421" s="96"/>
      <c r="E421" s="95"/>
      <c r="F421" s="95"/>
      <c r="G421" s="100">
        <v>396000</v>
      </c>
      <c r="H421" s="97">
        <v>396900</v>
      </c>
      <c r="I421" s="99">
        <v>24400</v>
      </c>
      <c r="J421" s="95"/>
      <c r="K421" s="95"/>
      <c r="L421" s="95"/>
    </row>
    <row r="422" spans="3:12" x14ac:dyDescent="0.4">
      <c r="C422" s="95"/>
      <c r="D422" s="96"/>
      <c r="E422" s="95"/>
      <c r="F422" s="95"/>
      <c r="G422" s="100">
        <v>397000</v>
      </c>
      <c r="H422" s="97">
        <v>397900</v>
      </c>
      <c r="I422" s="99">
        <v>24300</v>
      </c>
      <c r="J422" s="95"/>
      <c r="K422" s="95"/>
      <c r="L422" s="95"/>
    </row>
    <row r="423" spans="3:12" x14ac:dyDescent="0.4">
      <c r="C423" s="95"/>
      <c r="D423" s="96"/>
      <c r="E423" s="95"/>
      <c r="F423" s="95"/>
      <c r="G423" s="100">
        <v>398000</v>
      </c>
      <c r="H423" s="97">
        <v>398900</v>
      </c>
      <c r="I423" s="99">
        <v>24200</v>
      </c>
      <c r="J423" s="95"/>
      <c r="K423" s="95"/>
      <c r="L423" s="95"/>
    </row>
    <row r="424" spans="3:12" x14ac:dyDescent="0.4">
      <c r="C424" s="95"/>
      <c r="D424" s="96"/>
      <c r="E424" s="95"/>
      <c r="F424" s="95"/>
      <c r="G424" s="100">
        <v>399000</v>
      </c>
      <c r="H424" s="97">
        <v>399900</v>
      </c>
      <c r="I424" s="99">
        <v>24100</v>
      </c>
      <c r="J424" s="95"/>
      <c r="K424" s="95"/>
      <c r="L424" s="95"/>
    </row>
    <row r="425" spans="3:12" x14ac:dyDescent="0.4">
      <c r="C425" s="95"/>
      <c r="D425" s="96"/>
      <c r="E425" s="95"/>
      <c r="F425" s="95"/>
      <c r="G425" s="100">
        <v>400000</v>
      </c>
      <c r="H425" s="97">
        <v>400900</v>
      </c>
      <c r="I425" s="99">
        <v>24000</v>
      </c>
      <c r="J425" s="95"/>
      <c r="K425" s="95"/>
      <c r="L425" s="95"/>
    </row>
    <row r="426" spans="3:12" x14ac:dyDescent="0.4">
      <c r="C426" s="95"/>
      <c r="D426" s="96"/>
      <c r="E426" s="95"/>
      <c r="F426" s="95"/>
      <c r="G426" s="100">
        <v>401000</v>
      </c>
      <c r="H426" s="97">
        <v>401900</v>
      </c>
      <c r="I426" s="99">
        <v>23900</v>
      </c>
      <c r="J426" s="95"/>
      <c r="K426" s="95"/>
      <c r="L426" s="95"/>
    </row>
    <row r="427" spans="3:12" x14ac:dyDescent="0.4">
      <c r="C427" s="95"/>
      <c r="D427" s="96"/>
      <c r="E427" s="95"/>
      <c r="F427" s="95"/>
      <c r="G427" s="100">
        <v>402000</v>
      </c>
      <c r="H427" s="97">
        <v>402900</v>
      </c>
      <c r="I427" s="99">
        <v>23800</v>
      </c>
      <c r="J427" s="95"/>
      <c r="K427" s="95"/>
      <c r="L427" s="95"/>
    </row>
    <row r="428" spans="3:12" x14ac:dyDescent="0.4">
      <c r="C428" s="95"/>
      <c r="D428" s="96"/>
      <c r="E428" s="95"/>
      <c r="F428" s="95"/>
      <c r="G428" s="100">
        <v>403000</v>
      </c>
      <c r="H428" s="97">
        <v>403900</v>
      </c>
      <c r="I428" s="99">
        <v>23700</v>
      </c>
      <c r="J428" s="95"/>
      <c r="K428" s="95"/>
      <c r="L428" s="95"/>
    </row>
    <row r="429" spans="3:12" x14ac:dyDescent="0.4">
      <c r="C429" s="95"/>
      <c r="D429" s="96"/>
      <c r="E429" s="95"/>
      <c r="F429" s="95"/>
      <c r="G429" s="100">
        <v>404000</v>
      </c>
      <c r="H429" s="97">
        <v>404900</v>
      </c>
      <c r="I429" s="99">
        <v>23600</v>
      </c>
      <c r="J429" s="95"/>
      <c r="K429" s="95"/>
      <c r="L429" s="95"/>
    </row>
    <row r="430" spans="3:12" x14ac:dyDescent="0.4">
      <c r="C430" s="95"/>
      <c r="D430" s="96"/>
      <c r="E430" s="95"/>
      <c r="F430" s="95"/>
      <c r="G430" s="100">
        <v>405000</v>
      </c>
      <c r="H430" s="97">
        <v>405900</v>
      </c>
      <c r="I430" s="99">
        <v>23500</v>
      </c>
      <c r="J430" s="95"/>
      <c r="K430" s="95"/>
      <c r="L430" s="95"/>
    </row>
    <row r="431" spans="3:12" x14ac:dyDescent="0.4">
      <c r="C431" s="95"/>
      <c r="D431" s="96"/>
      <c r="E431" s="95"/>
      <c r="F431" s="95"/>
      <c r="G431" s="100">
        <v>406000</v>
      </c>
      <c r="H431" s="97">
        <v>406900</v>
      </c>
      <c r="I431" s="99">
        <v>23400</v>
      </c>
      <c r="J431" s="95"/>
      <c r="K431" s="95"/>
      <c r="L431" s="95"/>
    </row>
    <row r="432" spans="3:12" x14ac:dyDescent="0.4">
      <c r="C432" s="95"/>
      <c r="D432" s="96"/>
      <c r="E432" s="95"/>
      <c r="F432" s="95"/>
      <c r="G432" s="100">
        <v>407000</v>
      </c>
      <c r="H432" s="97">
        <v>407900</v>
      </c>
      <c r="I432" s="99">
        <v>23300</v>
      </c>
      <c r="J432" s="95"/>
      <c r="K432" s="95"/>
      <c r="L432" s="95"/>
    </row>
    <row r="433" spans="3:12" x14ac:dyDescent="0.4">
      <c r="C433" s="95"/>
      <c r="D433" s="96"/>
      <c r="E433" s="95"/>
      <c r="F433" s="95"/>
      <c r="G433" s="100">
        <v>408000</v>
      </c>
      <c r="H433" s="97">
        <v>408900</v>
      </c>
      <c r="I433" s="99">
        <v>23200</v>
      </c>
      <c r="J433" s="95"/>
      <c r="K433" s="95"/>
      <c r="L433" s="95"/>
    </row>
    <row r="434" spans="3:12" x14ac:dyDescent="0.4">
      <c r="C434" s="95"/>
      <c r="D434" s="96"/>
      <c r="E434" s="95"/>
      <c r="F434" s="95"/>
      <c r="G434" s="100">
        <v>409000</v>
      </c>
      <c r="H434" s="97">
        <v>409900</v>
      </c>
      <c r="I434" s="99">
        <v>23100</v>
      </c>
      <c r="J434" s="95"/>
      <c r="K434" s="95"/>
      <c r="L434" s="95"/>
    </row>
    <row r="435" spans="3:12" x14ac:dyDescent="0.4">
      <c r="C435" s="95"/>
      <c r="D435" s="96"/>
      <c r="E435" s="95"/>
      <c r="F435" s="95"/>
      <c r="G435" s="100">
        <v>410000</v>
      </c>
      <c r="H435" s="97">
        <v>410900</v>
      </c>
      <c r="I435" s="99">
        <v>23000</v>
      </c>
      <c r="J435" s="95"/>
      <c r="K435" s="95"/>
      <c r="L435" s="95"/>
    </row>
    <row r="436" spans="3:12" x14ac:dyDescent="0.4">
      <c r="C436" s="95"/>
      <c r="D436" s="96"/>
      <c r="E436" s="95"/>
      <c r="F436" s="95"/>
      <c r="G436" s="100">
        <v>411000</v>
      </c>
      <c r="H436" s="97">
        <v>411900</v>
      </c>
      <c r="I436" s="99">
        <v>22900</v>
      </c>
      <c r="J436" s="95"/>
      <c r="K436" s="95"/>
      <c r="L436" s="95"/>
    </row>
    <row r="437" spans="3:12" x14ac:dyDescent="0.4">
      <c r="C437" s="95"/>
      <c r="D437" s="96"/>
      <c r="E437" s="95"/>
      <c r="F437" s="95"/>
      <c r="G437" s="100">
        <v>412000</v>
      </c>
      <c r="H437" s="97">
        <v>412900</v>
      </c>
      <c r="I437" s="99">
        <v>22800</v>
      </c>
      <c r="J437" s="95"/>
      <c r="K437" s="95"/>
      <c r="L437" s="95"/>
    </row>
    <row r="438" spans="3:12" x14ac:dyDescent="0.4">
      <c r="C438" s="95"/>
      <c r="D438" s="95"/>
      <c r="E438" s="95"/>
      <c r="F438" s="95"/>
      <c r="G438" s="100">
        <v>413000</v>
      </c>
      <c r="H438" s="97">
        <v>413900</v>
      </c>
      <c r="I438" s="99">
        <v>22700</v>
      </c>
      <c r="J438" s="95"/>
      <c r="K438" s="95"/>
      <c r="L438" s="95"/>
    </row>
    <row r="439" spans="3:12" x14ac:dyDescent="0.4">
      <c r="C439" s="95"/>
      <c r="D439" s="95"/>
      <c r="E439" s="95"/>
      <c r="F439" s="95"/>
      <c r="G439" s="100">
        <v>414000</v>
      </c>
      <c r="H439" s="97">
        <v>414900</v>
      </c>
      <c r="I439" s="99">
        <v>22600</v>
      </c>
      <c r="J439" s="95"/>
      <c r="K439" s="95"/>
      <c r="L439" s="95"/>
    </row>
    <row r="440" spans="3:12" x14ac:dyDescent="0.4">
      <c r="C440" s="95"/>
      <c r="D440" s="95"/>
      <c r="E440" s="95"/>
      <c r="F440" s="95"/>
      <c r="G440" s="100">
        <v>415000</v>
      </c>
      <c r="H440" s="97">
        <v>415900</v>
      </c>
      <c r="I440" s="99">
        <v>22500</v>
      </c>
      <c r="J440" s="95"/>
      <c r="K440" s="95"/>
      <c r="L440" s="95"/>
    </row>
    <row r="441" spans="3:12" x14ac:dyDescent="0.4">
      <c r="C441" s="95"/>
      <c r="D441" s="95"/>
      <c r="E441" s="95"/>
      <c r="F441" s="95"/>
      <c r="G441" s="100">
        <v>416000</v>
      </c>
      <c r="H441" s="97">
        <v>416900</v>
      </c>
      <c r="I441" s="99">
        <v>22400</v>
      </c>
      <c r="J441" s="95"/>
      <c r="K441" s="95"/>
      <c r="L441" s="95"/>
    </row>
    <row r="442" spans="3:12" x14ac:dyDescent="0.4">
      <c r="C442" s="95"/>
      <c r="D442" s="95"/>
      <c r="E442" s="95"/>
      <c r="F442" s="95"/>
      <c r="G442" s="100">
        <v>417000</v>
      </c>
      <c r="H442" s="97">
        <v>417900</v>
      </c>
      <c r="I442" s="99">
        <v>22300</v>
      </c>
      <c r="J442" s="95"/>
      <c r="K442" s="95"/>
      <c r="L442" s="95"/>
    </row>
    <row r="443" spans="3:12" x14ac:dyDescent="0.4">
      <c r="C443" s="95"/>
      <c r="D443" s="95"/>
      <c r="E443" s="95"/>
      <c r="F443" s="95"/>
      <c r="G443" s="100">
        <v>418000</v>
      </c>
      <c r="H443" s="97">
        <v>418900</v>
      </c>
      <c r="I443" s="99">
        <v>22200</v>
      </c>
      <c r="J443" s="95"/>
      <c r="K443" s="95"/>
      <c r="L443" s="95"/>
    </row>
    <row r="444" spans="3:12" x14ac:dyDescent="0.4">
      <c r="C444" s="95"/>
      <c r="D444" s="95"/>
      <c r="E444" s="95"/>
      <c r="F444" s="95"/>
      <c r="G444" s="100">
        <v>419000</v>
      </c>
      <c r="H444" s="97">
        <v>419900</v>
      </c>
      <c r="I444" s="99">
        <v>22100</v>
      </c>
      <c r="J444" s="95"/>
      <c r="K444" s="95"/>
      <c r="L444" s="95"/>
    </row>
    <row r="445" spans="3:12" x14ac:dyDescent="0.4">
      <c r="C445" s="95"/>
      <c r="D445" s="95"/>
      <c r="E445" s="95"/>
      <c r="F445" s="95"/>
      <c r="G445" s="100">
        <v>420000</v>
      </c>
      <c r="H445" s="97">
        <v>420900</v>
      </c>
      <c r="I445" s="99">
        <v>22000</v>
      </c>
      <c r="J445" s="95"/>
      <c r="K445" s="95"/>
      <c r="L445" s="95"/>
    </row>
    <row r="446" spans="3:12" x14ac:dyDescent="0.4">
      <c r="C446" s="95"/>
      <c r="D446" s="95"/>
      <c r="E446" s="95"/>
      <c r="F446" s="95"/>
      <c r="G446" s="100">
        <v>421000</v>
      </c>
      <c r="H446" s="97">
        <v>421900</v>
      </c>
      <c r="I446" s="99">
        <v>21900</v>
      </c>
      <c r="J446" s="95"/>
      <c r="K446" s="95"/>
      <c r="L446" s="95"/>
    </row>
    <row r="447" spans="3:12" x14ac:dyDescent="0.4">
      <c r="C447" s="95"/>
      <c r="D447" s="95"/>
      <c r="E447" s="95"/>
      <c r="F447" s="95"/>
      <c r="G447" s="100">
        <v>422000</v>
      </c>
      <c r="H447" s="97">
        <v>422900</v>
      </c>
      <c r="I447" s="99">
        <v>21800</v>
      </c>
      <c r="J447" s="95"/>
      <c r="K447" s="95"/>
      <c r="L447" s="95"/>
    </row>
    <row r="448" spans="3:12" x14ac:dyDescent="0.4">
      <c r="C448" s="95"/>
      <c r="D448" s="95"/>
      <c r="E448" s="95"/>
      <c r="F448" s="95"/>
      <c r="G448" s="100">
        <v>423000</v>
      </c>
      <c r="H448" s="97">
        <v>423900</v>
      </c>
      <c r="I448" s="99">
        <v>21700</v>
      </c>
      <c r="J448" s="95"/>
      <c r="K448" s="95"/>
      <c r="L448" s="95"/>
    </row>
    <row r="449" spans="3:12" x14ac:dyDescent="0.4">
      <c r="C449" s="95"/>
      <c r="D449" s="95"/>
      <c r="E449" s="95"/>
      <c r="F449" s="95"/>
      <c r="G449" s="100">
        <v>424000</v>
      </c>
      <c r="H449" s="97">
        <v>424900</v>
      </c>
      <c r="I449" s="99">
        <v>21600</v>
      </c>
      <c r="J449" s="95"/>
      <c r="K449" s="95"/>
      <c r="L449" s="95"/>
    </row>
    <row r="450" spans="3:12" x14ac:dyDescent="0.4">
      <c r="C450" s="95"/>
      <c r="D450" s="95"/>
      <c r="E450" s="95"/>
      <c r="F450" s="95"/>
      <c r="G450" s="100">
        <v>425000</v>
      </c>
      <c r="H450" s="97">
        <v>425900</v>
      </c>
      <c r="I450" s="99">
        <v>21500</v>
      </c>
      <c r="J450" s="95"/>
      <c r="K450" s="95"/>
      <c r="L450" s="95"/>
    </row>
    <row r="451" spans="3:12" x14ac:dyDescent="0.4">
      <c r="C451" s="95"/>
      <c r="D451" s="95"/>
      <c r="E451" s="95"/>
      <c r="F451" s="95"/>
      <c r="G451" s="100">
        <v>426000</v>
      </c>
      <c r="H451" s="97">
        <v>426900</v>
      </c>
      <c r="I451" s="99">
        <v>21400</v>
      </c>
      <c r="J451" s="95"/>
      <c r="K451" s="95"/>
      <c r="L451" s="95"/>
    </row>
    <row r="452" spans="3:12" x14ac:dyDescent="0.4">
      <c r="C452" s="95"/>
      <c r="D452" s="95"/>
      <c r="E452" s="95"/>
      <c r="F452" s="95"/>
      <c r="G452" s="100">
        <v>427000</v>
      </c>
      <c r="H452" s="97">
        <v>427900</v>
      </c>
      <c r="I452" s="99">
        <v>21300</v>
      </c>
      <c r="J452" s="95"/>
      <c r="K452" s="95"/>
      <c r="L452" s="95"/>
    </row>
    <row r="453" spans="3:12" x14ac:dyDescent="0.4">
      <c r="C453" s="95"/>
      <c r="D453" s="95"/>
      <c r="E453" s="95"/>
      <c r="F453" s="95"/>
      <c r="G453" s="100">
        <v>428000</v>
      </c>
      <c r="H453" s="97">
        <v>428900</v>
      </c>
      <c r="I453" s="99">
        <v>21200</v>
      </c>
      <c r="J453" s="95"/>
      <c r="K453" s="95"/>
      <c r="L453" s="95"/>
    </row>
    <row r="454" spans="3:12" x14ac:dyDescent="0.4">
      <c r="C454" s="95"/>
      <c r="D454" s="95"/>
      <c r="E454" s="95"/>
      <c r="F454" s="95"/>
      <c r="G454" s="100">
        <v>429000</v>
      </c>
      <c r="H454" s="97">
        <v>429900</v>
      </c>
      <c r="I454" s="99">
        <v>21100</v>
      </c>
      <c r="J454" s="95"/>
      <c r="K454" s="95"/>
      <c r="L454" s="95"/>
    </row>
    <row r="455" spans="3:12" x14ac:dyDescent="0.4">
      <c r="C455" s="95"/>
      <c r="D455" s="95"/>
      <c r="E455" s="95"/>
      <c r="F455" s="95"/>
      <c r="G455" s="100">
        <v>430000</v>
      </c>
      <c r="H455" s="97">
        <v>430900</v>
      </c>
      <c r="I455" s="99">
        <v>21000</v>
      </c>
      <c r="J455" s="95"/>
      <c r="K455" s="95"/>
      <c r="L455" s="95"/>
    </row>
    <row r="456" spans="3:12" x14ac:dyDescent="0.4">
      <c r="C456" s="95"/>
      <c r="D456" s="95"/>
      <c r="E456" s="95"/>
      <c r="F456" s="95"/>
      <c r="G456" s="100">
        <v>431000</v>
      </c>
      <c r="H456" s="97">
        <v>431900</v>
      </c>
      <c r="I456" s="99">
        <v>20900</v>
      </c>
      <c r="J456" s="95"/>
      <c r="K456" s="95"/>
      <c r="L456" s="95"/>
    </row>
    <row r="457" spans="3:12" x14ac:dyDescent="0.4">
      <c r="C457" s="95"/>
      <c r="D457" s="95"/>
      <c r="E457" s="95"/>
      <c r="F457" s="95"/>
      <c r="G457" s="100">
        <v>432000</v>
      </c>
      <c r="H457" s="97">
        <v>432900</v>
      </c>
      <c r="I457" s="99">
        <v>20800</v>
      </c>
      <c r="J457" s="95"/>
      <c r="K457" s="95"/>
      <c r="L457" s="95"/>
    </row>
    <row r="458" spans="3:12" x14ac:dyDescent="0.4">
      <c r="C458" s="95"/>
      <c r="D458" s="95"/>
      <c r="E458" s="95"/>
      <c r="F458" s="95"/>
      <c r="G458" s="100">
        <v>433000</v>
      </c>
      <c r="H458" s="97">
        <v>433900</v>
      </c>
      <c r="I458" s="99">
        <v>20700</v>
      </c>
      <c r="J458" s="95"/>
      <c r="K458" s="95"/>
      <c r="L458" s="95"/>
    </row>
    <row r="459" spans="3:12" x14ac:dyDescent="0.4">
      <c r="C459" s="95"/>
      <c r="D459" s="95"/>
      <c r="E459" s="95"/>
      <c r="F459" s="95"/>
      <c r="G459" s="100">
        <v>434000</v>
      </c>
      <c r="H459" s="97">
        <v>434900</v>
      </c>
      <c r="I459" s="99">
        <v>20600</v>
      </c>
      <c r="J459" s="95"/>
      <c r="K459" s="95"/>
      <c r="L459" s="95"/>
    </row>
    <row r="460" spans="3:12" x14ac:dyDescent="0.4">
      <c r="C460" s="95"/>
      <c r="D460" s="95"/>
      <c r="E460" s="95"/>
      <c r="F460" s="95"/>
      <c r="G460" s="100">
        <v>435000</v>
      </c>
      <c r="H460" s="97">
        <v>435900</v>
      </c>
      <c r="I460" s="99">
        <v>20500</v>
      </c>
      <c r="J460" s="95"/>
      <c r="K460" s="95"/>
      <c r="L460" s="95"/>
    </row>
    <row r="461" spans="3:12" x14ac:dyDescent="0.4">
      <c r="C461" s="95"/>
      <c r="D461" s="95"/>
      <c r="E461" s="95"/>
      <c r="F461" s="95"/>
      <c r="G461" s="100">
        <v>436000</v>
      </c>
      <c r="H461" s="97">
        <v>436900</v>
      </c>
      <c r="I461" s="99">
        <v>20400</v>
      </c>
      <c r="J461" s="95"/>
      <c r="K461" s="95"/>
      <c r="L461" s="95"/>
    </row>
    <row r="462" spans="3:12" x14ac:dyDescent="0.4">
      <c r="C462" s="95"/>
      <c r="D462" s="95"/>
      <c r="E462" s="95"/>
      <c r="F462" s="95"/>
      <c r="G462" s="100">
        <v>437000</v>
      </c>
      <c r="H462" s="97">
        <v>437900</v>
      </c>
      <c r="I462" s="99">
        <v>20300</v>
      </c>
      <c r="J462" s="95"/>
      <c r="K462" s="95"/>
      <c r="L462" s="95"/>
    </row>
    <row r="463" spans="3:12" x14ac:dyDescent="0.4">
      <c r="C463" s="95"/>
      <c r="D463" s="95"/>
      <c r="E463" s="95"/>
      <c r="F463" s="95"/>
      <c r="G463" s="100">
        <v>438000</v>
      </c>
      <c r="H463" s="97">
        <v>438900</v>
      </c>
      <c r="I463" s="99">
        <v>20200</v>
      </c>
      <c r="J463" s="95"/>
      <c r="K463" s="95"/>
      <c r="L463" s="95"/>
    </row>
    <row r="464" spans="3:12" x14ac:dyDescent="0.4">
      <c r="C464" s="95"/>
      <c r="D464" s="95"/>
      <c r="E464" s="95"/>
      <c r="F464" s="95"/>
      <c r="G464" s="100">
        <v>439000</v>
      </c>
      <c r="H464" s="97">
        <v>439900</v>
      </c>
      <c r="I464" s="99">
        <v>20100</v>
      </c>
      <c r="J464" s="95"/>
      <c r="K464" s="95"/>
      <c r="L464" s="95"/>
    </row>
    <row r="465" spans="3:12" x14ac:dyDescent="0.4">
      <c r="C465" s="95"/>
      <c r="D465" s="95"/>
      <c r="E465" s="95"/>
      <c r="F465" s="95"/>
      <c r="G465" s="100">
        <v>440000</v>
      </c>
      <c r="H465" s="97">
        <v>440900</v>
      </c>
      <c r="I465" s="99">
        <v>20000</v>
      </c>
      <c r="J465" s="95"/>
      <c r="K465" s="95"/>
      <c r="L465" s="95"/>
    </row>
    <row r="466" spans="3:12" x14ac:dyDescent="0.4">
      <c r="C466" s="95"/>
      <c r="D466" s="95"/>
      <c r="E466" s="95"/>
      <c r="F466" s="95"/>
      <c r="G466" s="100">
        <v>441000</v>
      </c>
      <c r="H466" s="97">
        <v>441900</v>
      </c>
      <c r="I466" s="99">
        <v>19900</v>
      </c>
      <c r="J466" s="95"/>
      <c r="K466" s="95"/>
      <c r="L466" s="95"/>
    </row>
    <row r="467" spans="3:12" x14ac:dyDescent="0.4">
      <c r="C467" s="95"/>
      <c r="D467" s="95"/>
      <c r="E467" s="95"/>
      <c r="F467" s="95"/>
      <c r="G467" s="100">
        <v>442000</v>
      </c>
      <c r="H467" s="97">
        <v>442900</v>
      </c>
      <c r="I467" s="99">
        <v>19800</v>
      </c>
      <c r="J467" s="95"/>
      <c r="K467" s="95"/>
      <c r="L467" s="95"/>
    </row>
    <row r="468" spans="3:12" x14ac:dyDescent="0.4">
      <c r="C468" s="95"/>
      <c r="D468" s="95"/>
      <c r="E468" s="95"/>
      <c r="F468" s="95"/>
      <c r="G468" s="100">
        <v>443000</v>
      </c>
      <c r="H468" s="97">
        <v>443900</v>
      </c>
      <c r="I468" s="99">
        <v>19700</v>
      </c>
      <c r="J468" s="95"/>
      <c r="K468" s="95"/>
      <c r="L468" s="95"/>
    </row>
    <row r="469" spans="3:12" x14ac:dyDescent="0.4">
      <c r="C469" s="95"/>
      <c r="D469" s="95"/>
      <c r="E469" s="95"/>
      <c r="F469" s="95"/>
      <c r="G469" s="100">
        <v>444000</v>
      </c>
      <c r="H469" s="97">
        <v>444900</v>
      </c>
      <c r="I469" s="99">
        <v>19600</v>
      </c>
      <c r="J469" s="95"/>
      <c r="K469" s="95"/>
      <c r="L469" s="95"/>
    </row>
    <row r="470" spans="3:12" x14ac:dyDescent="0.4">
      <c r="C470" s="95"/>
      <c r="D470" s="95"/>
      <c r="E470" s="95"/>
      <c r="F470" s="95"/>
      <c r="G470" s="100">
        <v>445000</v>
      </c>
      <c r="H470" s="97">
        <v>445900</v>
      </c>
      <c r="I470" s="99">
        <v>19500</v>
      </c>
      <c r="J470" s="95"/>
      <c r="K470" s="95"/>
      <c r="L470" s="95"/>
    </row>
    <row r="471" spans="3:12" x14ac:dyDescent="0.4">
      <c r="C471" s="95"/>
      <c r="D471" s="95"/>
      <c r="E471" s="95"/>
      <c r="F471" s="95"/>
      <c r="G471" s="100">
        <v>446000</v>
      </c>
      <c r="H471" s="97">
        <v>446900</v>
      </c>
      <c r="I471" s="99">
        <v>19400</v>
      </c>
      <c r="J471" s="95"/>
      <c r="K471" s="95"/>
      <c r="L471" s="95"/>
    </row>
    <row r="472" spans="3:12" x14ac:dyDescent="0.4">
      <c r="C472" s="95"/>
      <c r="D472" s="95"/>
      <c r="E472" s="95"/>
      <c r="F472" s="95"/>
      <c r="G472" s="100">
        <v>447000</v>
      </c>
      <c r="H472" s="97">
        <v>447900</v>
      </c>
      <c r="I472" s="99">
        <v>19300</v>
      </c>
      <c r="J472" s="95"/>
      <c r="K472" s="95"/>
      <c r="L472" s="95"/>
    </row>
    <row r="473" spans="3:12" x14ac:dyDescent="0.4">
      <c r="C473" s="95"/>
      <c r="D473" s="95"/>
      <c r="E473" s="95"/>
      <c r="F473" s="95"/>
      <c r="G473" s="100">
        <v>448000</v>
      </c>
      <c r="H473" s="97">
        <v>448900</v>
      </c>
      <c r="I473" s="99">
        <v>19200</v>
      </c>
      <c r="J473" s="95"/>
      <c r="K473" s="95"/>
      <c r="L473" s="95"/>
    </row>
    <row r="474" spans="3:12" x14ac:dyDescent="0.4">
      <c r="C474" s="95"/>
      <c r="D474" s="95"/>
      <c r="E474" s="95"/>
      <c r="F474" s="95"/>
      <c r="G474" s="100">
        <v>449000</v>
      </c>
      <c r="H474" s="97">
        <v>449900</v>
      </c>
      <c r="I474" s="99">
        <v>19100</v>
      </c>
      <c r="J474" s="95"/>
      <c r="K474" s="95"/>
      <c r="L474" s="95"/>
    </row>
    <row r="475" spans="3:12" x14ac:dyDescent="0.4">
      <c r="C475" s="95"/>
      <c r="D475" s="95"/>
      <c r="E475" s="95"/>
      <c r="F475" s="95"/>
      <c r="G475" s="100">
        <v>450000</v>
      </c>
      <c r="H475" s="97">
        <v>450900</v>
      </c>
      <c r="I475" s="99">
        <v>19000</v>
      </c>
      <c r="J475" s="95"/>
      <c r="K475" s="95"/>
      <c r="L475" s="95"/>
    </row>
    <row r="476" spans="3:12" x14ac:dyDescent="0.4">
      <c r="C476" s="95"/>
      <c r="D476" s="95"/>
      <c r="E476" s="95"/>
      <c r="F476" s="95"/>
      <c r="G476" s="100">
        <v>451000</v>
      </c>
      <c r="H476" s="97">
        <v>451900</v>
      </c>
      <c r="I476" s="99">
        <v>18900</v>
      </c>
      <c r="J476" s="95"/>
      <c r="K476" s="95"/>
      <c r="L476" s="95"/>
    </row>
    <row r="477" spans="3:12" x14ac:dyDescent="0.4">
      <c r="C477" s="95"/>
      <c r="D477" s="95"/>
      <c r="E477" s="95"/>
      <c r="F477" s="95"/>
      <c r="G477" s="100">
        <v>452000</v>
      </c>
      <c r="H477" s="97">
        <v>452900</v>
      </c>
      <c r="I477" s="99">
        <v>18800</v>
      </c>
      <c r="J477" s="95"/>
      <c r="K477" s="95"/>
      <c r="L477" s="95"/>
    </row>
    <row r="478" spans="3:12" x14ac:dyDescent="0.4">
      <c r="G478" s="100">
        <v>453000</v>
      </c>
      <c r="H478" s="97">
        <v>453900</v>
      </c>
      <c r="I478" s="99">
        <v>18700</v>
      </c>
    </row>
    <row r="479" spans="3:12" x14ac:dyDescent="0.4">
      <c r="G479" s="100">
        <v>454000</v>
      </c>
      <c r="H479" s="97">
        <v>454900</v>
      </c>
      <c r="I479" s="99">
        <v>18600</v>
      </c>
    </row>
    <row r="480" spans="3:12" x14ac:dyDescent="0.4">
      <c r="G480" s="100">
        <v>455000</v>
      </c>
      <c r="H480" s="97">
        <v>455900</v>
      </c>
      <c r="I480" s="99">
        <v>18500</v>
      </c>
    </row>
    <row r="481" spans="7:9" x14ac:dyDescent="0.4">
      <c r="G481" s="100">
        <v>456000</v>
      </c>
      <c r="H481" s="97">
        <v>456900</v>
      </c>
      <c r="I481" s="99">
        <v>18400</v>
      </c>
    </row>
    <row r="482" spans="7:9" x14ac:dyDescent="0.4">
      <c r="G482" s="100">
        <v>457000</v>
      </c>
      <c r="H482" s="97">
        <v>457900</v>
      </c>
      <c r="I482" s="99">
        <v>18300</v>
      </c>
    </row>
    <row r="483" spans="7:9" x14ac:dyDescent="0.4">
      <c r="G483" s="100">
        <v>458000</v>
      </c>
      <c r="H483" s="97">
        <v>458900</v>
      </c>
      <c r="I483" s="99">
        <v>18200</v>
      </c>
    </row>
    <row r="484" spans="7:9" x14ac:dyDescent="0.4">
      <c r="G484" s="100">
        <v>459000</v>
      </c>
      <c r="H484" s="97">
        <v>459900</v>
      </c>
      <c r="I484" s="99">
        <v>18100</v>
      </c>
    </row>
    <row r="485" spans="7:9" x14ac:dyDescent="0.4">
      <c r="G485" s="100">
        <v>460000</v>
      </c>
      <c r="H485" s="97">
        <v>460900</v>
      </c>
      <c r="I485" s="99">
        <v>18000</v>
      </c>
    </row>
    <row r="486" spans="7:9" x14ac:dyDescent="0.4">
      <c r="G486" s="100">
        <v>461000</v>
      </c>
      <c r="H486" s="97">
        <v>461900</v>
      </c>
      <c r="I486" s="99">
        <v>17900</v>
      </c>
    </row>
    <row r="487" spans="7:9" x14ac:dyDescent="0.4">
      <c r="G487" s="100">
        <v>462000</v>
      </c>
      <c r="H487" s="97">
        <v>462900</v>
      </c>
      <c r="I487" s="99">
        <v>17800</v>
      </c>
    </row>
    <row r="488" spans="7:9" x14ac:dyDescent="0.4">
      <c r="G488" s="100">
        <v>463000</v>
      </c>
      <c r="H488" s="97">
        <v>463900</v>
      </c>
      <c r="I488" s="99">
        <v>17700</v>
      </c>
    </row>
    <row r="489" spans="7:9" x14ac:dyDescent="0.4">
      <c r="G489" s="100"/>
      <c r="H489" s="97"/>
      <c r="I489" s="99"/>
    </row>
  </sheetData>
  <sortState xmlns:xlrd2="http://schemas.microsoft.com/office/spreadsheetml/2017/richdata2" ref="A3:E292">
    <sortCondition ref="A3:A292"/>
  </sortState>
  <mergeCells count="1">
    <mergeCell ref="S16:T16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1</vt:i4>
      </vt:variant>
    </vt:vector>
  </HeadingPairs>
  <TitlesOfParts>
    <vt:vector size="3" baseType="lpstr">
      <vt:lpstr>Budgetmall LSB</vt:lpstr>
      <vt:lpstr>Data</vt:lpstr>
      <vt:lpstr>Avdrag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Hovstadius</dc:creator>
  <cp:lastModifiedBy>Christian Hovstadius</cp:lastModifiedBy>
  <dcterms:created xsi:type="dcterms:W3CDTF">2022-12-02T13:53:58Z</dcterms:created>
  <dcterms:modified xsi:type="dcterms:W3CDTF">2025-12-16T09:10:27Z</dcterms:modified>
</cp:coreProperties>
</file>